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0"/>
  </bookViews>
  <sheets>
    <sheet name="общо ДД" sheetId="1" r:id="rId1"/>
    <sheet name="цдг" sheetId="2" r:id="rId2"/>
    <sheet name="6 год." sheetId="3" r:id="rId3"/>
    <sheet name="училища" sheetId="4" r:id="rId4"/>
    <sheet name="проф.пар." sheetId="5" r:id="rId5"/>
    <sheet name="ДДО Обща" sheetId="6" r:id="rId6"/>
    <sheet name="ДДО ОУ Дулово" sheetId="7" r:id="rId7"/>
    <sheet name="ддо цдг" sheetId="8" r:id="rId8"/>
    <sheet name="Преходен ост" sheetId="9" r:id="rId9"/>
  </sheets>
  <definedNames/>
  <calcPr fullCalcOnLoad="1"/>
</workbook>
</file>

<file path=xl/sharedStrings.xml><?xml version="1.0" encoding="utf-8"?>
<sst xmlns="http://schemas.openxmlformats.org/spreadsheetml/2006/main" count="1262" uniqueCount="177">
  <si>
    <t>ОБЩИНА ДУЛОВО, ОБЛАСТ СИЛИСТРА</t>
  </si>
  <si>
    <t>Параграф</t>
  </si>
  <si>
    <t>Наименование</t>
  </si>
  <si>
    <t>Първоначален бюджет</t>
  </si>
  <si>
    <t>ВСИЧКО ПРИХОДИ В Т.Ч.</t>
  </si>
  <si>
    <t>І. СУБСИДИИ ОТ РБ В Т.Ч.</t>
  </si>
  <si>
    <t>31 11</t>
  </si>
  <si>
    <t>Обща допълваща субсидия</t>
  </si>
  <si>
    <t>31 12</t>
  </si>
  <si>
    <t>Изравнителна субсидия</t>
  </si>
  <si>
    <t>31 13</t>
  </si>
  <si>
    <t>Целева субсидия за капиталови разходи</t>
  </si>
  <si>
    <t>31 18</t>
  </si>
  <si>
    <t>Други целеви субсидии</t>
  </si>
  <si>
    <t>31-28</t>
  </si>
  <si>
    <t>Други субсидии</t>
  </si>
  <si>
    <t>ІІ.ТРАНСФЕРИ В Т.Ч.</t>
  </si>
  <si>
    <t>61 01</t>
  </si>
  <si>
    <t>Получени трансфери /+/</t>
  </si>
  <si>
    <t>61 05</t>
  </si>
  <si>
    <t>Трансфери от МТСП по програми за осиг. на заетост</t>
  </si>
  <si>
    <t>ІІІ. СОБСТВЕНИ ПРИХОДИ В Т.Ч.</t>
  </si>
  <si>
    <t>24 04</t>
  </si>
  <si>
    <t>Приходи от прод. На услуги, сметки и продажби</t>
  </si>
  <si>
    <t>24 05</t>
  </si>
  <si>
    <t>Приходи от наеми на имущество</t>
  </si>
  <si>
    <t>36 19</t>
  </si>
  <si>
    <t>Други неданъчни приходи</t>
  </si>
  <si>
    <t>45 01</t>
  </si>
  <si>
    <t>Дарения и помощи</t>
  </si>
  <si>
    <t>ІV.ПРЕХОДЕН ОСТАТЪК</t>
  </si>
  <si>
    <t>95 01</t>
  </si>
  <si>
    <t>Остатък в лв.от преходни периоди</t>
  </si>
  <si>
    <t>ВСИЧКО 1+2+3+4</t>
  </si>
  <si>
    <t>ВСИЧКО РАЗХОДИ В Т.Ч.</t>
  </si>
  <si>
    <t>01 00</t>
  </si>
  <si>
    <t>Заплати и други възнаграждения в т.ч.</t>
  </si>
  <si>
    <t>01 01</t>
  </si>
  <si>
    <t>Заплати персонал по трудови правоотношения</t>
  </si>
  <si>
    <t>02 00</t>
  </si>
  <si>
    <t>Други възнаграждения в т.ч.</t>
  </si>
  <si>
    <t>02 01</t>
  </si>
  <si>
    <t>За нещатен персонал по трудови правоотношения</t>
  </si>
  <si>
    <t>02 02</t>
  </si>
  <si>
    <t>Заплати персонал  по извънтр. Правоотношения</t>
  </si>
  <si>
    <t>02 05</t>
  </si>
  <si>
    <t>СБКО</t>
  </si>
  <si>
    <t>02 08</t>
  </si>
  <si>
    <t>Обезщетение за п-ла с х-р на възнаграждение</t>
  </si>
  <si>
    <t>02 09</t>
  </si>
  <si>
    <t>Други плащания и възнаграждения - ВЧК</t>
  </si>
  <si>
    <t>0500</t>
  </si>
  <si>
    <t>Осиг. вноски от работодателя за ДОО в т.ч.</t>
  </si>
  <si>
    <t>05 51</t>
  </si>
  <si>
    <t xml:space="preserve">Осигурителни вноски от работодателя за ДОО </t>
  </si>
  <si>
    <t>05 52</t>
  </si>
  <si>
    <t>УПФ</t>
  </si>
  <si>
    <t>05 60</t>
  </si>
  <si>
    <t>Здравно-осигурителни вноски от работодателя</t>
  </si>
  <si>
    <t>05 80</t>
  </si>
  <si>
    <t>Вноски за доп. Зад. пенсионно осигуряване</t>
  </si>
  <si>
    <t>10 00</t>
  </si>
  <si>
    <t>Издръжка в т.ч.</t>
  </si>
  <si>
    <t>10 11</t>
  </si>
  <si>
    <t>Храна</t>
  </si>
  <si>
    <t>10 13</t>
  </si>
  <si>
    <t>Постелен инвентар и работно облекло</t>
  </si>
  <si>
    <t>10 14</t>
  </si>
  <si>
    <t>УНИР, книги за библиотека, кв-я на персонала</t>
  </si>
  <si>
    <t>10 15</t>
  </si>
  <si>
    <t>Материали</t>
  </si>
  <si>
    <t>10 16</t>
  </si>
  <si>
    <t>Вода, горива и  енергия</t>
  </si>
  <si>
    <t>10 20</t>
  </si>
  <si>
    <t>Разходи за външни услуги</t>
  </si>
  <si>
    <t>10 30</t>
  </si>
  <si>
    <t>Текущ ремонт</t>
  </si>
  <si>
    <t>10 40</t>
  </si>
  <si>
    <t>Платени данъци, мита и такси</t>
  </si>
  <si>
    <t>10 51</t>
  </si>
  <si>
    <t>Командировка в страната</t>
  </si>
  <si>
    <t>10 62</t>
  </si>
  <si>
    <t>Разходи за застраховки</t>
  </si>
  <si>
    <t>10 98</t>
  </si>
  <si>
    <t>Други некл. разходи - здравословни условия на труд</t>
  </si>
  <si>
    <t>40 00</t>
  </si>
  <si>
    <t>Стипендии</t>
  </si>
  <si>
    <t>Капиталови разходи в т.ч.</t>
  </si>
  <si>
    <t>Основен ремонт на ДМА</t>
  </si>
  <si>
    <t>Придобиване на ДМА</t>
  </si>
  <si>
    <t>Придобиване на НДА</t>
  </si>
  <si>
    <t>54 00</t>
  </si>
  <si>
    <t>Придобиване на земя</t>
  </si>
  <si>
    <t>97 00</t>
  </si>
  <si>
    <t>Резерв</t>
  </si>
  <si>
    <t>Общ брой на персонала в т.ч.</t>
  </si>
  <si>
    <t>Педагогически</t>
  </si>
  <si>
    <t>Непедагогически</t>
  </si>
  <si>
    <t xml:space="preserve"> </t>
  </si>
  <si>
    <t>§</t>
  </si>
  <si>
    <t>Дейност 311 ЦДГ</t>
  </si>
  <si>
    <t>Дейност 322"Общообразователни у-ща"</t>
  </si>
  <si>
    <t>Дейност 318"ПП 6-год деца в у-ще"</t>
  </si>
  <si>
    <t>Дейност 326"Професионални паралелки в СОУ"</t>
  </si>
  <si>
    <t>за разпределението на средствата в делегираните от държавата дейности</t>
  </si>
  <si>
    <t>Натурални показатели</t>
  </si>
  <si>
    <t>12 00</t>
  </si>
  <si>
    <t>Заведения - брой</t>
  </si>
  <si>
    <t>60 00</t>
  </si>
  <si>
    <t>Брой ученици, в т. ч.</t>
  </si>
  <si>
    <t>60 01</t>
  </si>
  <si>
    <t>В общообразователни училища</t>
  </si>
  <si>
    <t>60 02</t>
  </si>
  <si>
    <t>Брой ученици в самостаятелна и иднив. Форма</t>
  </si>
  <si>
    <t xml:space="preserve">60 03 </t>
  </si>
  <si>
    <t>60 04</t>
  </si>
  <si>
    <t>Брой ученици в профил "Изкуства"</t>
  </si>
  <si>
    <t>88 00</t>
  </si>
  <si>
    <t>Нещатна численост- ПМС 66</t>
  </si>
  <si>
    <t>16 00</t>
  </si>
  <si>
    <t>Брой деца в ЦДГ, в т.ч.</t>
  </si>
  <si>
    <t>16 01</t>
  </si>
  <si>
    <t>16 02</t>
  </si>
  <si>
    <t>деца в подготвителна група в ЦДГ</t>
  </si>
  <si>
    <t>26 00</t>
  </si>
  <si>
    <t>Деца на 6 год. в подг.група в училище</t>
  </si>
  <si>
    <t>64 00</t>
  </si>
  <si>
    <t>Ученици в общежития - брой</t>
  </si>
  <si>
    <t>Поройно</t>
  </si>
  <si>
    <t>Секулово</t>
  </si>
  <si>
    <t>Яребица</t>
  </si>
  <si>
    <t>Черник</t>
  </si>
  <si>
    <t>Окорш</t>
  </si>
  <si>
    <t>Правда</t>
  </si>
  <si>
    <t>Паисиево</t>
  </si>
  <si>
    <t>ОУ</t>
  </si>
  <si>
    <t>Чернолик</t>
  </si>
  <si>
    <t>Годишен бюджет</t>
  </si>
  <si>
    <t>на дейност 326"Професионални паралелки в училище"</t>
  </si>
  <si>
    <t>Дейност 326"ПП в у-ще"</t>
  </si>
  <si>
    <t>Медикаменти</t>
  </si>
  <si>
    <t>1012</t>
  </si>
  <si>
    <t>дейност 389"Др. дейности по образованиие"</t>
  </si>
  <si>
    <t>Брой ученици на ресурсно подпомагане</t>
  </si>
  <si>
    <t>Приложение № 2.І.3</t>
  </si>
  <si>
    <t xml:space="preserve">деца от 1 до 5 год </t>
  </si>
  <si>
    <t>Всичко</t>
  </si>
  <si>
    <t>Преходен</t>
  </si>
  <si>
    <t>Общо 1322 и Прех</t>
  </si>
  <si>
    <t>52 01</t>
  </si>
  <si>
    <t>52 03</t>
  </si>
  <si>
    <t>52 05</t>
  </si>
  <si>
    <t>СБРЗ - Обща</t>
  </si>
  <si>
    <t>СБРЗ - ПП</t>
  </si>
  <si>
    <t>СБРЗ НП</t>
  </si>
  <si>
    <t>ДЕЙНОСТ 322 ОБЩООБРАЗОВАТЕЛНИ УЧИЛИЩА</t>
  </si>
  <si>
    <t xml:space="preserve"> ДЕЙНОСТ 318 "ПРЕДУЧИЛИЩНА ПОДГОТОВКА НА 6-ГОД. В УЧИЛИЩЕ"</t>
  </si>
  <si>
    <t>ДЪРЖАВНИ ДЕЙНОСТИ</t>
  </si>
  <si>
    <t xml:space="preserve">НА ЦЕЛОДНЕВНИ  ДЕТСКИ  ГРАДИНИ   </t>
  </si>
  <si>
    <t xml:space="preserve">Деца на 6 год. в подг.група в училище </t>
  </si>
  <si>
    <t>Брой ученици в професионална паралелка в ООУ</t>
  </si>
  <si>
    <t>1% Резерв за нерегулярни разходи</t>
  </si>
  <si>
    <t>19 81</t>
  </si>
  <si>
    <t>ЦДГ</t>
  </si>
  <si>
    <t>на Преходен остатък дейност 322"Общообразователни училища" и дейност 311"Целодневни детски градини"</t>
  </si>
  <si>
    <t>БЮДЖЕТ 2016</t>
  </si>
  <si>
    <t>51 01</t>
  </si>
  <si>
    <t>СУ</t>
  </si>
  <si>
    <t>ДРУГИ ДЕЙНОСТИ В ОБРАЗОВАНИЕТО ОУ "Васил Левски" - Дулово</t>
  </si>
  <si>
    <t>БЮДЖЕТ 2017</t>
  </si>
  <si>
    <t>С П Р А В К А  2017</t>
  </si>
  <si>
    <t>1901</t>
  </si>
  <si>
    <t>ДРУГИ ДЕЙНОСТИ В ОБРАЗОВАНИЕТО  ЦДГ</t>
  </si>
  <si>
    <t>ДРУГИ ДЕЙНОСТИ В ОБРАЗОВАНИЕТО ОУ "Васил Левски" и ЦДГ</t>
  </si>
  <si>
    <t>Брой ученици в професионална паралелка в ОУ</t>
  </si>
  <si>
    <t>във функция "Образование" за 2017 г.</t>
  </si>
  <si>
    <t>60 05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</si>
</sst>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6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9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u val="single"/>
      <sz val="8"/>
      <color indexed="8"/>
      <name val="Times New Roman"/>
      <family val="1"/>
    </font>
    <font>
      <b/>
      <u val="single"/>
      <sz val="8"/>
      <name val="Times New Roman"/>
      <family val="1"/>
    </font>
    <font>
      <b/>
      <i/>
      <sz val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i/>
      <sz val="7"/>
      <name val="Times New Roman"/>
      <family val="1"/>
    </font>
    <font>
      <sz val="7"/>
      <color indexed="10"/>
      <name val="Times New Roman"/>
      <family val="1"/>
    </font>
    <font>
      <b/>
      <sz val="7"/>
      <color indexed="9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8" fillId="32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1" fontId="7" fillId="32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8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32" borderId="11" xfId="0" applyFont="1" applyFill="1" applyBorder="1" applyAlignment="1">
      <alignment/>
    </xf>
    <xf numFmtId="1" fontId="6" fillId="32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49" fontId="9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6" fillId="32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32" borderId="11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7" fillId="0" borderId="10" xfId="0" applyNumberFormat="1" applyFont="1" applyBorder="1" applyAlignment="1">
      <alignment/>
    </xf>
    <xf numFmtId="0" fontId="11" fillId="32" borderId="10" xfId="0" applyFont="1" applyFill="1" applyBorder="1" applyAlignment="1">
      <alignment/>
    </xf>
    <xf numFmtId="0" fontId="7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9" fontId="14" fillId="0" borderId="10" xfId="0" applyNumberFormat="1" applyFont="1" applyBorder="1" applyAlignment="1">
      <alignment horizontal="center" wrapText="1"/>
    </xf>
    <xf numFmtId="9" fontId="14" fillId="0" borderId="10" xfId="0" applyNumberFormat="1" applyFont="1" applyFill="1" applyBorder="1" applyAlignment="1">
      <alignment horizontal="center" wrapText="1"/>
    </xf>
    <xf numFmtId="9" fontId="14" fillId="0" borderId="10" xfId="0" applyNumberFormat="1" applyFont="1" applyFill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1" fontId="6" fillId="0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9" fontId="6" fillId="0" borderId="10" xfId="0" applyNumberFormat="1" applyFont="1" applyBorder="1" applyAlignment="1">
      <alignment horizontal="center"/>
    </xf>
    <xf numFmtId="9" fontId="6" fillId="0" borderId="10" xfId="0" applyNumberFormat="1" applyFont="1" applyBorder="1" applyAlignment="1">
      <alignment horizontal="center" wrapText="1"/>
    </xf>
    <xf numFmtId="0" fontId="7" fillId="0" borderId="12" xfId="0" applyFont="1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 wrapText="1"/>
    </xf>
    <xf numFmtId="0" fontId="7" fillId="0" borderId="13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9" fontId="12" fillId="0" borderId="10" xfId="0" applyNumberFormat="1" applyFont="1" applyBorder="1" applyAlignment="1">
      <alignment horizontal="center" wrapText="1"/>
    </xf>
    <xf numFmtId="9" fontId="12" fillId="0" borderId="10" xfId="0" applyNumberFormat="1" applyFont="1" applyFill="1" applyBorder="1" applyAlignment="1">
      <alignment horizontal="center" wrapText="1"/>
    </xf>
    <xf numFmtId="9" fontId="4" fillId="0" borderId="10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/>
    </xf>
    <xf numFmtId="49" fontId="7" fillId="34" borderId="10" xfId="0" applyNumberFormat="1" applyFont="1" applyFill="1" applyBorder="1" applyAlignment="1">
      <alignment horizontal="center"/>
    </xf>
    <xf numFmtId="0" fontId="17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1" fontId="7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1" fontId="7" fillId="35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7" fillId="36" borderId="10" xfId="0" applyFont="1" applyFill="1" applyBorder="1" applyAlignment="1">
      <alignment/>
    </xf>
    <xf numFmtId="1" fontId="7" fillId="36" borderId="10" xfId="0" applyNumberFormat="1" applyFont="1" applyFill="1" applyBorder="1" applyAlignment="1">
      <alignment/>
    </xf>
    <xf numFmtId="1" fontId="6" fillId="36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18" fillId="32" borderId="10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19" fillId="0" borderId="10" xfId="0" applyFont="1" applyBorder="1" applyAlignment="1">
      <alignment wrapText="1"/>
    </xf>
    <xf numFmtId="0" fontId="18" fillId="32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wrapText="1"/>
    </xf>
    <xf numFmtId="0" fontId="20" fillId="32" borderId="10" xfId="0" applyFont="1" applyFill="1" applyBorder="1" applyAlignment="1">
      <alignment wrapText="1"/>
    </xf>
    <xf numFmtId="0" fontId="21" fillId="34" borderId="10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14" fillId="0" borderId="10" xfId="0" applyFont="1" applyFill="1" applyBorder="1" applyAlignment="1">
      <alignment wrapText="1"/>
    </xf>
    <xf numFmtId="49" fontId="13" fillId="0" borderId="10" xfId="0" applyNumberFormat="1" applyFont="1" applyBorder="1" applyAlignment="1">
      <alignment horizontal="center" wrapText="1"/>
    </xf>
    <xf numFmtId="0" fontId="19" fillId="32" borderId="10" xfId="0" applyFont="1" applyFill="1" applyBorder="1" applyAlignment="1">
      <alignment horizontal="center"/>
    </xf>
    <xf numFmtId="0" fontId="13" fillId="32" borderId="10" xfId="0" applyFont="1" applyFill="1" applyBorder="1" applyAlignment="1">
      <alignment/>
    </xf>
    <xf numFmtId="1" fontId="14" fillId="32" borderId="10" xfId="0" applyNumberFormat="1" applyFont="1" applyFill="1" applyBorder="1" applyAlignment="1">
      <alignment/>
    </xf>
    <xf numFmtId="1" fontId="13" fillId="32" borderId="10" xfId="0" applyNumberFormat="1" applyFont="1" applyFill="1" applyBorder="1" applyAlignment="1">
      <alignment/>
    </xf>
    <xf numFmtId="0" fontId="19" fillId="0" borderId="10" xfId="0" applyFont="1" applyBorder="1" applyAlignment="1">
      <alignment horizontal="center"/>
    </xf>
    <xf numFmtId="0" fontId="14" fillId="32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1" fontId="14" fillId="36" borderId="10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22" fillId="32" borderId="10" xfId="0" applyFont="1" applyFill="1" applyBorder="1" applyAlignment="1">
      <alignment/>
    </xf>
    <xf numFmtId="1" fontId="22" fillId="32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9" fillId="33" borderId="10" xfId="0" applyFont="1" applyFill="1" applyBorder="1" applyAlignment="1">
      <alignment horizontal="center"/>
    </xf>
    <xf numFmtId="1" fontId="14" fillId="0" borderId="10" xfId="0" applyNumberFormat="1" applyFont="1" applyBorder="1" applyAlignment="1">
      <alignment/>
    </xf>
    <xf numFmtId="49" fontId="18" fillId="32" borderId="10" xfId="0" applyNumberFormat="1" applyFont="1" applyFill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4" fillId="33" borderId="10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2" borderId="11" xfId="0" applyFont="1" applyFill="1" applyBorder="1" applyAlignment="1">
      <alignment/>
    </xf>
    <xf numFmtId="49" fontId="19" fillId="32" borderId="10" xfId="0" applyNumberFormat="1" applyFont="1" applyFill="1" applyBorder="1" applyAlignment="1">
      <alignment horizontal="center"/>
    </xf>
    <xf numFmtId="0" fontId="23" fillId="33" borderId="10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49" fontId="14" fillId="34" borderId="10" xfId="0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1" fontId="14" fillId="34" borderId="10" xfId="0" applyNumberFormat="1" applyFont="1" applyFill="1" applyBorder="1" applyAlignment="1">
      <alignment/>
    </xf>
    <xf numFmtId="0" fontId="13" fillId="32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4" fillId="0" borderId="13" xfId="0" applyFont="1" applyFill="1" applyBorder="1" applyAlignment="1">
      <alignment/>
    </xf>
    <xf numFmtId="2" fontId="13" fillId="32" borderId="10" xfId="0" applyNumberFormat="1" applyFont="1" applyFill="1" applyBorder="1" applyAlignment="1">
      <alignment/>
    </xf>
    <xf numFmtId="0" fontId="24" fillId="0" borderId="10" xfId="0" applyFont="1" applyBorder="1" applyAlignment="1">
      <alignment/>
    </xf>
    <xf numFmtId="0" fontId="25" fillId="32" borderId="10" xfId="0" applyFont="1" applyFill="1" applyBorder="1" applyAlignment="1">
      <alignment/>
    </xf>
    <xf numFmtId="0" fontId="7" fillId="37" borderId="10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1" fontId="7" fillId="37" borderId="10" xfId="0" applyNumberFormat="1" applyFont="1" applyFill="1" applyBorder="1" applyAlignment="1">
      <alignment/>
    </xf>
    <xf numFmtId="1" fontId="6" fillId="37" borderId="10" xfId="0" applyNumberFormat="1" applyFont="1" applyFill="1" applyBorder="1" applyAlignment="1">
      <alignment/>
    </xf>
    <xf numFmtId="0" fontId="7" fillId="38" borderId="10" xfId="0" applyFont="1" applyFill="1" applyBorder="1" applyAlignment="1">
      <alignment/>
    </xf>
    <xf numFmtId="1" fontId="7" fillId="39" borderId="10" xfId="0" applyNumberFormat="1" applyFont="1" applyFill="1" applyBorder="1" applyAlignment="1">
      <alignment/>
    </xf>
    <xf numFmtId="0" fontId="7" fillId="39" borderId="10" xfId="0" applyFont="1" applyFill="1" applyBorder="1" applyAlignment="1">
      <alignment/>
    </xf>
    <xf numFmtId="1" fontId="6" fillId="39" borderId="10" xfId="0" applyNumberFormat="1" applyFont="1" applyFill="1" applyBorder="1" applyAlignment="1">
      <alignment/>
    </xf>
    <xf numFmtId="0" fontId="6" fillId="39" borderId="10" xfId="0" applyFont="1" applyFill="1" applyBorder="1" applyAlignment="1">
      <alignment/>
    </xf>
    <xf numFmtId="49" fontId="7" fillId="39" borderId="10" xfId="0" applyNumberFormat="1" applyFont="1" applyFill="1" applyBorder="1" applyAlignment="1">
      <alignment horizontal="center"/>
    </xf>
    <xf numFmtId="0" fontId="17" fillId="39" borderId="10" xfId="0" applyFont="1" applyFill="1" applyBorder="1" applyAlignment="1">
      <alignment/>
    </xf>
    <xf numFmtId="0" fontId="8" fillId="39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52">
      <selection activeCell="D41" sqref="D41"/>
    </sheetView>
  </sheetViews>
  <sheetFormatPr defaultColWidth="9.140625" defaultRowHeight="12.75"/>
  <cols>
    <col min="1" max="1" width="7.00390625" style="0" customWidth="1"/>
    <col min="2" max="2" width="35.28125" style="0" customWidth="1"/>
    <col min="3" max="3" width="7.00390625" style="0" customWidth="1"/>
    <col min="4" max="4" width="7.28125" style="0" customWidth="1"/>
    <col min="5" max="5" width="8.28125" style="0" customWidth="1"/>
    <col min="6" max="6" width="11.00390625" style="0" customWidth="1"/>
    <col min="7" max="7" width="8.7109375" style="0" customWidth="1"/>
    <col min="8" max="8" width="7.140625" style="0" customWidth="1"/>
    <col min="9" max="9" width="8.7109375" style="0" customWidth="1"/>
  </cols>
  <sheetData>
    <row r="1" spans="1:10" ht="12.75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67"/>
    </row>
    <row r="2" spans="1:8" ht="12.75">
      <c r="A2" s="42"/>
      <c r="B2" s="42"/>
      <c r="C2" s="42"/>
      <c r="D2" s="42"/>
      <c r="E2" s="42"/>
      <c r="F2" s="42"/>
      <c r="G2" s="67" t="s">
        <v>144</v>
      </c>
      <c r="H2" s="67"/>
    </row>
    <row r="3" spans="1:8" ht="12.75">
      <c r="A3" s="151" t="s">
        <v>170</v>
      </c>
      <c r="B3" s="151"/>
      <c r="C3" s="151"/>
      <c r="D3" s="151"/>
      <c r="E3" s="151"/>
      <c r="F3" s="151"/>
      <c r="G3" s="151"/>
      <c r="H3" s="151"/>
    </row>
    <row r="4" spans="1:8" ht="12.75">
      <c r="A4" s="150" t="s">
        <v>104</v>
      </c>
      <c r="B4" s="150"/>
      <c r="C4" s="150"/>
      <c r="D4" s="150"/>
      <c r="E4" s="150"/>
      <c r="F4" s="150"/>
      <c r="G4" s="150"/>
      <c r="H4" s="150"/>
    </row>
    <row r="5" spans="1:8" ht="12.75">
      <c r="A5" s="150" t="s">
        <v>175</v>
      </c>
      <c r="B5" s="150"/>
      <c r="C5" s="150"/>
      <c r="D5" s="150"/>
      <c r="E5" s="150"/>
      <c r="F5" s="150"/>
      <c r="G5" s="150"/>
      <c r="H5" s="150"/>
    </row>
    <row r="6" spans="1:8" ht="12.75">
      <c r="A6" s="58"/>
      <c r="B6" s="58"/>
      <c r="C6" s="58"/>
      <c r="D6" s="58"/>
      <c r="E6" s="58"/>
      <c r="F6" s="58"/>
      <c r="G6" s="42"/>
      <c r="H6" s="42"/>
    </row>
    <row r="7" spans="1:9" ht="76.5" customHeight="1">
      <c r="A7" s="5" t="s">
        <v>1</v>
      </c>
      <c r="B7" s="6" t="s">
        <v>2</v>
      </c>
      <c r="C7" s="7" t="s">
        <v>137</v>
      </c>
      <c r="D7" s="7" t="s">
        <v>100</v>
      </c>
      <c r="E7" s="7" t="s">
        <v>102</v>
      </c>
      <c r="F7" s="7" t="s">
        <v>101</v>
      </c>
      <c r="G7" s="7" t="s">
        <v>103</v>
      </c>
      <c r="H7" s="56" t="s">
        <v>142</v>
      </c>
      <c r="I7" s="65" t="s">
        <v>146</v>
      </c>
    </row>
    <row r="8" spans="1:9" ht="12.75">
      <c r="A8" s="10"/>
      <c r="B8" s="11" t="s">
        <v>4</v>
      </c>
      <c r="C8" s="22">
        <f aca="true" t="shared" si="0" ref="C8:I8">C9+C15+C18+C23</f>
        <v>8317626</v>
      </c>
      <c r="D8" s="22">
        <f t="shared" si="0"/>
        <v>1911629</v>
      </c>
      <c r="E8" s="22">
        <f t="shared" si="0"/>
        <v>35744</v>
      </c>
      <c r="F8" s="22">
        <f t="shared" si="0"/>
        <v>5929465</v>
      </c>
      <c r="G8" s="22">
        <f t="shared" si="0"/>
        <v>117108</v>
      </c>
      <c r="H8" s="22">
        <f t="shared" si="0"/>
        <v>323680</v>
      </c>
      <c r="I8" s="22">
        <f t="shared" si="0"/>
        <v>8317626</v>
      </c>
    </row>
    <row r="9" spans="1:9" ht="12.75">
      <c r="A9" s="10"/>
      <c r="B9" s="11" t="s">
        <v>5</v>
      </c>
      <c r="C9" s="22">
        <f aca="true" t="shared" si="1" ref="C9:I9">C10+C11+C12+C13+C14</f>
        <v>8200675</v>
      </c>
      <c r="D9" s="12">
        <f t="shared" si="1"/>
        <v>1908390</v>
      </c>
      <c r="E9" s="12">
        <f t="shared" si="1"/>
        <v>35744</v>
      </c>
      <c r="F9" s="12">
        <f t="shared" si="1"/>
        <v>5815753</v>
      </c>
      <c r="G9" s="12">
        <f t="shared" si="1"/>
        <v>117108</v>
      </c>
      <c r="H9" s="12">
        <f t="shared" si="1"/>
        <v>323680</v>
      </c>
      <c r="I9" s="22">
        <f t="shared" si="1"/>
        <v>8200675</v>
      </c>
    </row>
    <row r="10" spans="1:9" ht="12.75">
      <c r="A10" s="15" t="s">
        <v>6</v>
      </c>
      <c r="B10" s="31" t="s">
        <v>7</v>
      </c>
      <c r="C10" s="141">
        <f>D10+E10+F10+G10+H10</f>
        <v>8200675</v>
      </c>
      <c r="D10" s="142">
        <f>цдг!C10</f>
        <v>1908390</v>
      </c>
      <c r="E10" s="142">
        <f>'6 год.'!C11</f>
        <v>35744</v>
      </c>
      <c r="F10" s="142">
        <f>училища!C10+'Преходен ост'!C10+F61+'ДДО ОУ Дулово'!C10</f>
        <v>5815753</v>
      </c>
      <c r="G10" s="141">
        <f>'проф.пар.'!C10</f>
        <v>117108</v>
      </c>
      <c r="H10" s="142">
        <f>'ддо цдг'!C10</f>
        <v>323680</v>
      </c>
      <c r="I10" s="143">
        <f>D10+E10+F10+G10+H10</f>
        <v>8200675</v>
      </c>
    </row>
    <row r="11" spans="1:9" ht="12.75">
      <c r="A11" s="15" t="s">
        <v>8</v>
      </c>
      <c r="B11" s="19" t="s">
        <v>9</v>
      </c>
      <c r="C11" s="141">
        <f aca="true" t="shared" si="2" ref="C11:C75">D11+E11+F11+G11+H11</f>
        <v>0</v>
      </c>
      <c r="D11" s="142">
        <v>0</v>
      </c>
      <c r="E11" s="142">
        <f>'6 год.'!C12</f>
        <v>0</v>
      </c>
      <c r="F11" s="142">
        <f>училища!C11+'Преходен ост'!C11</f>
        <v>0</v>
      </c>
      <c r="G11" s="141">
        <f>'проф.пар.'!C11</f>
        <v>0</v>
      </c>
      <c r="H11" s="142">
        <f>'ддо цдг'!C11</f>
        <v>0</v>
      </c>
      <c r="I11" s="143">
        <f aca="true" t="shared" si="3" ref="I11:I75">D11+E11+F11+G11+H11</f>
        <v>0</v>
      </c>
    </row>
    <row r="12" spans="1:9" ht="12.75">
      <c r="A12" s="15" t="s">
        <v>10</v>
      </c>
      <c r="B12" s="19" t="s">
        <v>11</v>
      </c>
      <c r="C12" s="141">
        <f t="shared" si="2"/>
        <v>0</v>
      </c>
      <c r="D12" s="142">
        <f>цдг!C12</f>
        <v>0</v>
      </c>
      <c r="E12" s="142">
        <f>'6 год.'!C13</f>
        <v>0</v>
      </c>
      <c r="F12" s="142">
        <f>училища!C12+'Преходен ост'!C12</f>
        <v>0</v>
      </c>
      <c r="G12" s="141">
        <f>'проф.пар.'!C12</f>
        <v>0</v>
      </c>
      <c r="H12" s="142">
        <f>'ддо цдг'!C12</f>
        <v>0</v>
      </c>
      <c r="I12" s="143">
        <f t="shared" si="3"/>
        <v>0</v>
      </c>
    </row>
    <row r="13" spans="1:9" ht="12.75">
      <c r="A13" s="15" t="s">
        <v>12</v>
      </c>
      <c r="B13" s="19" t="s">
        <v>13</v>
      </c>
      <c r="C13" s="141">
        <f t="shared" si="2"/>
        <v>0</v>
      </c>
      <c r="D13" s="142">
        <f>цдг!C13</f>
        <v>0</v>
      </c>
      <c r="E13" s="142">
        <f>'6 год.'!C14</f>
        <v>0</v>
      </c>
      <c r="F13" s="142">
        <f>училища!C13+'Преходен ост'!C13</f>
        <v>0</v>
      </c>
      <c r="G13" s="141">
        <f>'проф.пар.'!C13</f>
        <v>0</v>
      </c>
      <c r="H13" s="142">
        <f>'ддо цдг'!C13</f>
        <v>0</v>
      </c>
      <c r="I13" s="143">
        <f t="shared" si="3"/>
        <v>0</v>
      </c>
    </row>
    <row r="14" spans="1:9" ht="12.75">
      <c r="A14" s="15" t="s">
        <v>14</v>
      </c>
      <c r="B14" s="19" t="s">
        <v>15</v>
      </c>
      <c r="C14" s="141">
        <f t="shared" si="2"/>
        <v>0</v>
      </c>
      <c r="D14" s="142">
        <f>цдг!C14</f>
        <v>0</v>
      </c>
      <c r="E14" s="142">
        <f>'6 год.'!C15</f>
        <v>0</v>
      </c>
      <c r="F14" s="142">
        <f>училища!C14+'Преходен ост'!C14</f>
        <v>0</v>
      </c>
      <c r="G14" s="141">
        <f>'проф.пар.'!C14</f>
        <v>0</v>
      </c>
      <c r="H14" s="142">
        <f>'ддо цдг'!C14</f>
        <v>0</v>
      </c>
      <c r="I14" s="143">
        <f t="shared" si="3"/>
        <v>0</v>
      </c>
    </row>
    <row r="15" spans="1:9" ht="12.75">
      <c r="A15" s="10"/>
      <c r="B15" s="11" t="s">
        <v>16</v>
      </c>
      <c r="C15" s="14">
        <f t="shared" si="2"/>
        <v>0</v>
      </c>
      <c r="D15" s="12">
        <f>цдг!C15</f>
        <v>0</v>
      </c>
      <c r="E15" s="12">
        <f>'6 год.'!C16</f>
        <v>0</v>
      </c>
      <c r="F15" s="12">
        <f>училища!C15+'Преходен ост'!C15</f>
        <v>0</v>
      </c>
      <c r="G15" s="22">
        <f>'проф.пар.'!C15</f>
        <v>0</v>
      </c>
      <c r="H15" s="134">
        <f>'ддо цдг'!C15</f>
        <v>0</v>
      </c>
      <c r="I15" s="22">
        <f t="shared" si="3"/>
        <v>0</v>
      </c>
    </row>
    <row r="16" spans="1:9" ht="12.75">
      <c r="A16" s="15" t="s">
        <v>17</v>
      </c>
      <c r="B16" s="19" t="s">
        <v>18</v>
      </c>
      <c r="C16" s="141">
        <f t="shared" si="2"/>
        <v>0</v>
      </c>
      <c r="D16" s="142">
        <f>цдг!C16</f>
        <v>0</v>
      </c>
      <c r="E16" s="142">
        <f>'6 год.'!C17</f>
        <v>0</v>
      </c>
      <c r="F16" s="142">
        <f>училища!C16+'Преходен ост'!C16</f>
        <v>0</v>
      </c>
      <c r="G16" s="141">
        <f>'проф.пар.'!C16</f>
        <v>0</v>
      </c>
      <c r="H16" s="142">
        <f>'ддо цдг'!C16</f>
        <v>0</v>
      </c>
      <c r="I16" s="143">
        <f t="shared" si="3"/>
        <v>0</v>
      </c>
    </row>
    <row r="17" spans="1:9" ht="12.75">
      <c r="A17" s="15" t="s">
        <v>19</v>
      </c>
      <c r="B17" s="19" t="s">
        <v>20</v>
      </c>
      <c r="C17" s="141">
        <f t="shared" si="2"/>
        <v>0</v>
      </c>
      <c r="D17" s="142">
        <f>цдг!C17</f>
        <v>0</v>
      </c>
      <c r="E17" s="142">
        <f>'6 год.'!C18</f>
        <v>0</v>
      </c>
      <c r="F17" s="142">
        <f>училища!C17+'Преходен ост'!C17</f>
        <v>0</v>
      </c>
      <c r="G17" s="141">
        <f>'проф.пар.'!C17</f>
        <v>0</v>
      </c>
      <c r="H17" s="142">
        <f>'ддо цдг'!C17</f>
        <v>0</v>
      </c>
      <c r="I17" s="143">
        <f t="shared" si="3"/>
        <v>0</v>
      </c>
    </row>
    <row r="18" spans="1:9" ht="12.75">
      <c r="A18" s="10"/>
      <c r="B18" s="11" t="s">
        <v>21</v>
      </c>
      <c r="C18" s="14">
        <f t="shared" si="2"/>
        <v>0</v>
      </c>
      <c r="D18" s="12">
        <f>цдг!C18</f>
        <v>0</v>
      </c>
      <c r="E18" s="12">
        <f>'6 год.'!C19</f>
        <v>0</v>
      </c>
      <c r="F18" s="12">
        <f>училища!C18+'Преходен ост'!C18</f>
        <v>0</v>
      </c>
      <c r="G18" s="22">
        <f>'проф.пар.'!C18</f>
        <v>0</v>
      </c>
      <c r="H18" s="134">
        <f>'ддо цдг'!C18</f>
        <v>0</v>
      </c>
      <c r="I18" s="22">
        <f t="shared" si="3"/>
        <v>0</v>
      </c>
    </row>
    <row r="19" spans="1:9" ht="12.75">
      <c r="A19" s="15" t="s">
        <v>22</v>
      </c>
      <c r="B19" s="19" t="s">
        <v>23</v>
      </c>
      <c r="C19" s="141">
        <f t="shared" si="2"/>
        <v>0</v>
      </c>
      <c r="D19" s="142">
        <f>цдг!C19</f>
        <v>0</v>
      </c>
      <c r="E19" s="142">
        <f>'6 год.'!C20</f>
        <v>0</v>
      </c>
      <c r="F19" s="142">
        <f>училища!C19+'Преходен ост'!C19</f>
        <v>0</v>
      </c>
      <c r="G19" s="141">
        <f>'проф.пар.'!C19</f>
        <v>0</v>
      </c>
      <c r="H19" s="142">
        <f>'ддо цдг'!C19</f>
        <v>0</v>
      </c>
      <c r="I19" s="143">
        <f t="shared" si="3"/>
        <v>0</v>
      </c>
    </row>
    <row r="20" spans="1:9" ht="12.75">
      <c r="A20" s="15" t="s">
        <v>24</v>
      </c>
      <c r="B20" s="19" t="s">
        <v>25</v>
      </c>
      <c r="C20" s="141">
        <f t="shared" si="2"/>
        <v>0</v>
      </c>
      <c r="D20" s="142">
        <f>цдг!C20</f>
        <v>0</v>
      </c>
      <c r="E20" s="142">
        <f>'6 год.'!C21</f>
        <v>0</v>
      </c>
      <c r="F20" s="142">
        <f>училища!C20+'Преходен ост'!C20</f>
        <v>0</v>
      </c>
      <c r="G20" s="141">
        <f>'проф.пар.'!C20</f>
        <v>0</v>
      </c>
      <c r="H20" s="142">
        <f>'ддо цдг'!C20</f>
        <v>0</v>
      </c>
      <c r="I20" s="143">
        <f t="shared" si="3"/>
        <v>0</v>
      </c>
    </row>
    <row r="21" spans="1:9" ht="12.75">
      <c r="A21" s="15" t="s">
        <v>26</v>
      </c>
      <c r="B21" s="19" t="s">
        <v>27</v>
      </c>
      <c r="C21" s="141">
        <f t="shared" si="2"/>
        <v>0</v>
      </c>
      <c r="D21" s="142">
        <f>цдг!C21</f>
        <v>0</v>
      </c>
      <c r="E21" s="142">
        <f>'6 год.'!C22</f>
        <v>0</v>
      </c>
      <c r="F21" s="142">
        <f>училища!C21+'Преходен ост'!C21</f>
        <v>0</v>
      </c>
      <c r="G21" s="141">
        <f>'проф.пар.'!C21</f>
        <v>0</v>
      </c>
      <c r="H21" s="142">
        <f>'ддо цдг'!C21</f>
        <v>0</v>
      </c>
      <c r="I21" s="143">
        <f t="shared" si="3"/>
        <v>0</v>
      </c>
    </row>
    <row r="22" spans="1:9" ht="12.75">
      <c r="A22" s="15" t="s">
        <v>28</v>
      </c>
      <c r="B22" s="19" t="s">
        <v>29</v>
      </c>
      <c r="C22" s="141">
        <f t="shared" si="2"/>
        <v>0</v>
      </c>
      <c r="D22" s="142">
        <f>цдг!C22</f>
        <v>0</v>
      </c>
      <c r="E22" s="142">
        <f>'6 год.'!C23</f>
        <v>0</v>
      </c>
      <c r="F22" s="142">
        <f>училища!C22+'Преходен ост'!C22</f>
        <v>0</v>
      </c>
      <c r="G22" s="141">
        <f>'проф.пар.'!C22</f>
        <v>0</v>
      </c>
      <c r="H22" s="142">
        <f>'ддо цдг'!C22</f>
        <v>0</v>
      </c>
      <c r="I22" s="143">
        <f t="shared" si="3"/>
        <v>0</v>
      </c>
    </row>
    <row r="23" spans="1:9" ht="12.75">
      <c r="A23" s="10"/>
      <c r="B23" s="11" t="s">
        <v>30</v>
      </c>
      <c r="C23" s="22">
        <f t="shared" si="2"/>
        <v>116951</v>
      </c>
      <c r="D23" s="12">
        <f>D24</f>
        <v>3239</v>
      </c>
      <c r="E23" s="12">
        <f>E24</f>
        <v>0</v>
      </c>
      <c r="F23" s="12">
        <f>F24</f>
        <v>113712</v>
      </c>
      <c r="G23" s="12">
        <f>G24</f>
        <v>0</v>
      </c>
      <c r="H23" s="134">
        <f>'ддо цдг'!C23</f>
        <v>0</v>
      </c>
      <c r="I23" s="22">
        <f t="shared" si="3"/>
        <v>116951</v>
      </c>
    </row>
    <row r="24" spans="1:9" ht="12.75">
      <c r="A24" s="15" t="s">
        <v>31</v>
      </c>
      <c r="B24" s="19" t="s">
        <v>32</v>
      </c>
      <c r="C24" s="141"/>
      <c r="D24" s="142">
        <f>'Преходен ост'!N24</f>
        <v>3239</v>
      </c>
      <c r="E24" s="142">
        <f>'6 год.'!C25</f>
        <v>0</v>
      </c>
      <c r="F24" s="142">
        <f>'Преходен ост'!D24+'Преходен ост'!E24+'Преходен ост'!F24+'Преходен ост'!G24+'Преходен ост'!H24+'Преходен ост'!I24+'Преходен ост'!J24+'Преходен ост'!K24+'Преходен ост'!L24+'Преходен ост'!M24</f>
        <v>113712</v>
      </c>
      <c r="G24" s="141">
        <f>'проф.пар.'!C24</f>
        <v>0</v>
      </c>
      <c r="H24" s="142">
        <f>'ддо цдг'!C24</f>
        <v>0</v>
      </c>
      <c r="I24" s="143">
        <f t="shared" si="3"/>
        <v>116951</v>
      </c>
    </row>
    <row r="25" spans="1:9" ht="12.75">
      <c r="A25" s="10"/>
      <c r="B25" s="11" t="s">
        <v>33</v>
      </c>
      <c r="C25" s="22">
        <f>D25+E25+F25+G25+H25</f>
        <v>8317626</v>
      </c>
      <c r="D25" s="12">
        <f>D8</f>
        <v>1911629</v>
      </c>
      <c r="E25" s="12">
        <f>E8</f>
        <v>35744</v>
      </c>
      <c r="F25" s="12">
        <f>F8</f>
        <v>5929465</v>
      </c>
      <c r="G25" s="12">
        <f>G8</f>
        <v>117108</v>
      </c>
      <c r="H25" s="135">
        <f>'ддо цдг'!C25</f>
        <v>323680</v>
      </c>
      <c r="I25" s="22">
        <f t="shared" si="3"/>
        <v>8317626</v>
      </c>
    </row>
    <row r="26" spans="1:9" ht="12.75">
      <c r="A26" s="23"/>
      <c r="B26" s="24"/>
      <c r="C26" s="39">
        <f t="shared" si="2"/>
        <v>0</v>
      </c>
      <c r="D26" s="33"/>
      <c r="E26" s="33"/>
      <c r="F26" s="33"/>
      <c r="G26" s="39"/>
      <c r="H26" s="16">
        <f>'ддо цдг'!C26</f>
        <v>0</v>
      </c>
      <c r="I26" s="49">
        <f t="shared" si="3"/>
        <v>0</v>
      </c>
    </row>
    <row r="27" spans="1:9" ht="12.75">
      <c r="A27" s="25"/>
      <c r="B27" s="11" t="s">
        <v>34</v>
      </c>
      <c r="C27" s="22">
        <f>D27+E27+F27+G27+H27</f>
        <v>8317626</v>
      </c>
      <c r="D27" s="22">
        <f>D28+D30+D36+D41+D55+D56</f>
        <v>1911629</v>
      </c>
      <c r="E27" s="22">
        <f>E28+E30+E36+E41+E55+E56</f>
        <v>35744</v>
      </c>
      <c r="F27" s="22">
        <f>F28+F30+F36+F41+F55+F56+F61</f>
        <v>5929465</v>
      </c>
      <c r="G27" s="22">
        <f>G28+G30+G36+G41+G55+G56</f>
        <v>117108</v>
      </c>
      <c r="H27" s="135">
        <f>'ддо цдг'!C27</f>
        <v>323680</v>
      </c>
      <c r="I27" s="22">
        <f t="shared" si="3"/>
        <v>8317626</v>
      </c>
    </row>
    <row r="28" spans="1:9" ht="12.75">
      <c r="A28" s="25" t="s">
        <v>35</v>
      </c>
      <c r="B28" s="26" t="s">
        <v>36</v>
      </c>
      <c r="C28" s="22">
        <f aca="true" t="shared" si="4" ref="C28:C56">D28+E28+F28+G28+H28</f>
        <v>5528551</v>
      </c>
      <c r="D28" s="12">
        <f>D29</f>
        <v>1525144</v>
      </c>
      <c r="E28" s="12">
        <f>E29</f>
        <v>21859</v>
      </c>
      <c r="F28" s="12">
        <f>училища!C28+'Преходен ост'!C28</f>
        <v>3936120</v>
      </c>
      <c r="G28" s="12">
        <f>G29</f>
        <v>45428</v>
      </c>
      <c r="H28" s="135">
        <f>'ддо цдг'!C28</f>
        <v>0</v>
      </c>
      <c r="I28" s="22">
        <f t="shared" si="3"/>
        <v>5528551</v>
      </c>
    </row>
    <row r="29" spans="1:9" ht="12.75">
      <c r="A29" s="27" t="s">
        <v>37</v>
      </c>
      <c r="B29" s="19" t="s">
        <v>38</v>
      </c>
      <c r="C29" s="143">
        <f t="shared" si="4"/>
        <v>5528551</v>
      </c>
      <c r="D29" s="142">
        <f>цдг!C29</f>
        <v>1525144</v>
      </c>
      <c r="E29" s="142">
        <f>'6 год.'!C30</f>
        <v>21859</v>
      </c>
      <c r="F29" s="142">
        <f>училища!C29+'Преходен ост'!C29+'ДДО ОУ Дулово'!C29</f>
        <v>3936120</v>
      </c>
      <c r="G29" s="141">
        <f>'проф.пар.'!C29</f>
        <v>45428</v>
      </c>
      <c r="H29" s="144">
        <f>'ддо цдг'!C29</f>
        <v>0</v>
      </c>
      <c r="I29" s="143">
        <f t="shared" si="3"/>
        <v>5528551</v>
      </c>
    </row>
    <row r="30" spans="1:9" ht="12.75">
      <c r="A30" s="25" t="s">
        <v>39</v>
      </c>
      <c r="B30" s="26" t="s">
        <v>40</v>
      </c>
      <c r="C30" s="22">
        <f t="shared" si="4"/>
        <v>372114</v>
      </c>
      <c r="D30" s="22">
        <f>D31+D32+D33+D34+D35</f>
        <v>83499</v>
      </c>
      <c r="E30" s="22">
        <f>E31+E32+E33+E34+E35</f>
        <v>1395</v>
      </c>
      <c r="F30" s="22">
        <f>F31+F32+F33+F34+F35</f>
        <v>283820</v>
      </c>
      <c r="G30" s="22">
        <f>G31+G32+G33+G34+G35</f>
        <v>3400</v>
      </c>
      <c r="H30" s="135">
        <f>'ддо цдг'!C30</f>
        <v>0</v>
      </c>
      <c r="I30" s="22">
        <f t="shared" si="3"/>
        <v>372114</v>
      </c>
    </row>
    <row r="31" spans="1:12" ht="12.75">
      <c r="A31" s="27" t="s">
        <v>41</v>
      </c>
      <c r="B31" s="19" t="s">
        <v>42</v>
      </c>
      <c r="C31" s="143">
        <f t="shared" si="4"/>
        <v>58098</v>
      </c>
      <c r="D31" s="142">
        <v>39791</v>
      </c>
      <c r="E31" s="142">
        <f>'6 год.'!C32</f>
        <v>0</v>
      </c>
      <c r="F31" s="142">
        <f>училища!C31+'Преходен ост'!D31+'Преходен ост'!E31+'Преходен ост'!F31+'Преходен ост'!G31+'Преходен ост'!H31+'Преходен ост'!I31+'Преходен ост'!J31+'Преходен ост'!K31+'Преходен ост'!L31+'Преходен ост'!M31</f>
        <v>18307</v>
      </c>
      <c r="G31" s="141">
        <f>'проф.пар.'!C31</f>
        <v>0</v>
      </c>
      <c r="H31" s="144">
        <f>'ддо цдг'!C31</f>
        <v>0</v>
      </c>
      <c r="I31" s="143">
        <f t="shared" si="3"/>
        <v>58098</v>
      </c>
      <c r="L31" t="s">
        <v>98</v>
      </c>
    </row>
    <row r="32" spans="1:9" ht="12.75">
      <c r="A32" s="27" t="s">
        <v>43</v>
      </c>
      <c r="B32" s="19" t="s">
        <v>44</v>
      </c>
      <c r="C32" s="143">
        <f t="shared" si="4"/>
        <v>11788</v>
      </c>
      <c r="D32" s="142">
        <f>цдг!C32</f>
        <v>0</v>
      </c>
      <c r="E32" s="142">
        <f>'6 год.'!C33</f>
        <v>0</v>
      </c>
      <c r="F32" s="142">
        <f>училища!C32+'Преходен ост'!C32+'ДДО ОУ Дулово'!C32</f>
        <v>11788</v>
      </c>
      <c r="G32" s="141">
        <f>'проф.пар.'!C32</f>
        <v>0</v>
      </c>
      <c r="H32" s="144">
        <f>'ддо цдг'!C32</f>
        <v>0</v>
      </c>
      <c r="I32" s="143">
        <f t="shared" si="3"/>
        <v>11788</v>
      </c>
    </row>
    <row r="33" spans="1:9" ht="12.75">
      <c r="A33" s="27" t="s">
        <v>45</v>
      </c>
      <c r="B33" s="19" t="s">
        <v>46</v>
      </c>
      <c r="C33" s="143">
        <f t="shared" si="4"/>
        <v>250292</v>
      </c>
      <c r="D33" s="142">
        <f>цдг!C33</f>
        <v>43708</v>
      </c>
      <c r="E33" s="142">
        <f>'6 год.'!C34</f>
        <v>1395</v>
      </c>
      <c r="F33" s="142">
        <f>училища!C33+'Преходен ост'!C33+'ДДО ОУ Дулово'!C33</f>
        <v>201789</v>
      </c>
      <c r="G33" s="141">
        <f>'проф.пар.'!C33</f>
        <v>3400</v>
      </c>
      <c r="H33" s="144">
        <f>'ддо цдг'!C33</f>
        <v>0</v>
      </c>
      <c r="I33" s="143">
        <f t="shared" si="3"/>
        <v>250292</v>
      </c>
    </row>
    <row r="34" spans="1:9" ht="12.75">
      <c r="A34" s="27" t="s">
        <v>47</v>
      </c>
      <c r="B34" s="19" t="s">
        <v>48</v>
      </c>
      <c r="C34" s="143">
        <f t="shared" si="4"/>
        <v>40489</v>
      </c>
      <c r="D34" s="142">
        <f>цдг!C34</f>
        <v>0</v>
      </c>
      <c r="E34" s="142">
        <f>'6 год.'!C35</f>
        <v>0</v>
      </c>
      <c r="F34" s="142">
        <f>училища!C34+'Преходен ост'!C34+'ДДО ОУ Дулово'!C34</f>
        <v>40489</v>
      </c>
      <c r="G34" s="141">
        <f>'проф.пар.'!C34</f>
        <v>0</v>
      </c>
      <c r="H34" s="144">
        <f>'ддо цдг'!C34</f>
        <v>0</v>
      </c>
      <c r="I34" s="143">
        <f t="shared" si="3"/>
        <v>40489</v>
      </c>
    </row>
    <row r="35" spans="1:9" ht="12.75">
      <c r="A35" s="27" t="s">
        <v>49</v>
      </c>
      <c r="B35" s="19" t="s">
        <v>50</v>
      </c>
      <c r="C35" s="143">
        <f t="shared" si="4"/>
        <v>11447</v>
      </c>
      <c r="D35" s="142">
        <f>цдг!C35</f>
        <v>0</v>
      </c>
      <c r="E35" s="142">
        <f>'6 год.'!C36</f>
        <v>0</v>
      </c>
      <c r="F35" s="142">
        <f>училища!C35+'Преходен ост'!C35+'ДДО ОУ Дулово'!C35</f>
        <v>11447</v>
      </c>
      <c r="G35" s="141">
        <f>'проф.пар.'!C35</f>
        <v>0</v>
      </c>
      <c r="H35" s="144">
        <f>'ддо цдг'!C35</f>
        <v>0</v>
      </c>
      <c r="I35" s="143">
        <f t="shared" si="3"/>
        <v>11447</v>
      </c>
    </row>
    <row r="36" spans="1:9" ht="12.75">
      <c r="A36" s="25" t="s">
        <v>51</v>
      </c>
      <c r="B36" s="26" t="s">
        <v>52</v>
      </c>
      <c r="C36" s="22">
        <f t="shared" si="4"/>
        <v>1161565</v>
      </c>
      <c r="D36" s="12">
        <f>D37+D38+D39+D40</f>
        <v>302986</v>
      </c>
      <c r="E36" s="12">
        <f>'6 год.'!C37</f>
        <v>6085</v>
      </c>
      <c r="F36" s="135">
        <f>училища!C36+'Преходен ост'!C36+'ДДО ОУ Дулово'!C36</f>
        <v>846196</v>
      </c>
      <c r="G36" s="22">
        <f>'проф.пар.'!C36</f>
        <v>6298</v>
      </c>
      <c r="H36" s="135">
        <f>'ддо цдг'!C36</f>
        <v>0</v>
      </c>
      <c r="I36" s="22">
        <f t="shared" si="3"/>
        <v>1161565</v>
      </c>
    </row>
    <row r="37" spans="1:9" ht="12.75">
      <c r="A37" s="27" t="s">
        <v>53</v>
      </c>
      <c r="B37" s="19" t="s">
        <v>54</v>
      </c>
      <c r="C37" s="143">
        <f t="shared" si="4"/>
        <v>604751</v>
      </c>
      <c r="D37" s="142">
        <v>158976</v>
      </c>
      <c r="E37" s="142">
        <f>'6 год.'!C38</f>
        <v>2837</v>
      </c>
      <c r="F37" s="142">
        <f>училища!C37+'Преходен ост'!C37+'ДДО ОУ Дулово'!C37</f>
        <v>439538</v>
      </c>
      <c r="G37" s="141">
        <f>'проф.пар.'!C37</f>
        <v>3400</v>
      </c>
      <c r="H37" s="144">
        <f>'ддо цдг'!C37</f>
        <v>0</v>
      </c>
      <c r="I37" s="143">
        <f t="shared" si="3"/>
        <v>604751</v>
      </c>
    </row>
    <row r="38" spans="1:9" ht="12.75">
      <c r="A38" s="27" t="s">
        <v>55</v>
      </c>
      <c r="B38" s="19" t="s">
        <v>56</v>
      </c>
      <c r="C38" s="143">
        <f t="shared" si="4"/>
        <v>169586</v>
      </c>
      <c r="D38" s="142">
        <f>цдг!C38</f>
        <v>33111</v>
      </c>
      <c r="E38" s="142">
        <f>'6 год.'!C39</f>
        <v>1151</v>
      </c>
      <c r="F38" s="142">
        <f>училища!C38+'Преходен ост'!C38+'ДДО ОУ Дулово'!C38</f>
        <v>135124</v>
      </c>
      <c r="G38" s="141">
        <f>'проф.пар.'!C38</f>
        <v>200</v>
      </c>
      <c r="H38" s="144">
        <f>'ддо цдг'!C38</f>
        <v>0</v>
      </c>
      <c r="I38" s="143">
        <f t="shared" si="3"/>
        <v>169586</v>
      </c>
    </row>
    <row r="39" spans="1:9" ht="12.75">
      <c r="A39" s="27" t="s">
        <v>57</v>
      </c>
      <c r="B39" s="19" t="s">
        <v>58</v>
      </c>
      <c r="C39" s="143">
        <f t="shared" si="4"/>
        <v>247569</v>
      </c>
      <c r="D39" s="142">
        <v>70065</v>
      </c>
      <c r="E39" s="142">
        <f>'6 год.'!C40</f>
        <v>1303</v>
      </c>
      <c r="F39" s="142">
        <f>училища!C39+'Преходен ост'!C39+'ДДО ОУ Дулово'!C39</f>
        <v>174421</v>
      </c>
      <c r="G39" s="141">
        <f>'проф.пар.'!C39</f>
        <v>1780</v>
      </c>
      <c r="H39" s="144">
        <f>'ддо цдг'!C39</f>
        <v>0</v>
      </c>
      <c r="I39" s="143">
        <f t="shared" si="3"/>
        <v>247569</v>
      </c>
    </row>
    <row r="40" spans="1:9" ht="12.75">
      <c r="A40" s="27" t="s">
        <v>59</v>
      </c>
      <c r="B40" s="19" t="s">
        <v>60</v>
      </c>
      <c r="C40" s="143">
        <f t="shared" si="4"/>
        <v>139659</v>
      </c>
      <c r="D40" s="142">
        <v>40834</v>
      </c>
      <c r="E40" s="142">
        <f>'6 год.'!C41</f>
        <v>794</v>
      </c>
      <c r="F40" s="142">
        <f>училища!C40+'Преходен ост'!C40+'ДДО ОУ Дулово'!C40</f>
        <v>97113</v>
      </c>
      <c r="G40" s="141">
        <f>'проф.пар.'!C40</f>
        <v>918</v>
      </c>
      <c r="H40" s="144">
        <f>'ддо цдг'!C40</f>
        <v>0</v>
      </c>
      <c r="I40" s="143">
        <f t="shared" si="3"/>
        <v>139659</v>
      </c>
    </row>
    <row r="41" spans="1:9" ht="12.75">
      <c r="A41" s="25" t="s">
        <v>61</v>
      </c>
      <c r="B41" s="26" t="s">
        <v>62</v>
      </c>
      <c r="C41" s="22">
        <f t="shared" si="4"/>
        <v>1170054</v>
      </c>
      <c r="D41" s="12">
        <f>цдг!C41</f>
        <v>0</v>
      </c>
      <c r="E41" s="12">
        <f>'6 год.'!C42</f>
        <v>6405</v>
      </c>
      <c r="F41" s="134">
        <f>F42+F43+F44+F45+F46+F47+F48+F49+F50+F51+F52+F53+F54</f>
        <v>783729</v>
      </c>
      <c r="G41" s="22">
        <f>'проф.пар.'!C41</f>
        <v>56240</v>
      </c>
      <c r="H41" s="135">
        <f>'ддо цдг'!C41</f>
        <v>323680</v>
      </c>
      <c r="I41" s="22">
        <f t="shared" si="3"/>
        <v>1170054</v>
      </c>
    </row>
    <row r="42" spans="1:9" ht="12.75">
      <c r="A42" s="115" t="s">
        <v>63</v>
      </c>
      <c r="B42" s="87" t="s">
        <v>64</v>
      </c>
      <c r="C42" s="143">
        <f t="shared" si="4"/>
        <v>86460</v>
      </c>
      <c r="D42" s="142">
        <f>цдг!C42</f>
        <v>0</v>
      </c>
      <c r="E42" s="142">
        <f>'6 год.'!C43</f>
        <v>2304</v>
      </c>
      <c r="F42" s="142">
        <f>училища!C42+'Преходен ост'!C42+'ДДО ОУ Дулово'!C42</f>
        <v>84156</v>
      </c>
      <c r="G42" s="141">
        <f>'проф.пар.'!G42</f>
        <v>0</v>
      </c>
      <c r="H42" s="144">
        <f>'ддо цдг'!C42</f>
        <v>0</v>
      </c>
      <c r="I42" s="143">
        <f t="shared" si="3"/>
        <v>86460</v>
      </c>
    </row>
    <row r="43" spans="1:9" ht="12.75">
      <c r="A43" s="115" t="s">
        <v>141</v>
      </c>
      <c r="B43" s="87" t="s">
        <v>140</v>
      </c>
      <c r="C43" s="143">
        <f t="shared" si="4"/>
        <v>500</v>
      </c>
      <c r="D43" s="142">
        <f>цдг!C43</f>
        <v>0</v>
      </c>
      <c r="E43" s="142">
        <f>'6 год.'!C44</f>
        <v>0</v>
      </c>
      <c r="F43" s="142">
        <f>училища!C43+'Преходен ост'!C43+'ДДО ОУ Дулово'!C43</f>
        <v>500</v>
      </c>
      <c r="G43" s="141">
        <f>'проф.пар.'!G43</f>
        <v>0</v>
      </c>
      <c r="H43" s="144">
        <f>'ддо цдг'!C43</f>
        <v>0</v>
      </c>
      <c r="I43" s="143">
        <f t="shared" si="3"/>
        <v>500</v>
      </c>
    </row>
    <row r="44" spans="1:9" ht="12.75">
      <c r="A44" s="115" t="s">
        <v>65</v>
      </c>
      <c r="B44" s="87" t="s">
        <v>66</v>
      </c>
      <c r="C44" s="143">
        <f t="shared" si="4"/>
        <v>26130</v>
      </c>
      <c r="D44" s="142">
        <f>цдг!C44</f>
        <v>0</v>
      </c>
      <c r="E44" s="142">
        <f>'6 год.'!C45</f>
        <v>0</v>
      </c>
      <c r="F44" s="142">
        <f>училища!C44+'Преходен ост'!C44+'ДДО ОУ Дулово'!C44</f>
        <v>26130</v>
      </c>
      <c r="G44" s="141">
        <f>'проф.пар.'!G44</f>
        <v>0</v>
      </c>
      <c r="H44" s="144">
        <f>'ддо цдг'!C44</f>
        <v>0</v>
      </c>
      <c r="I44" s="143">
        <f t="shared" si="3"/>
        <v>26130</v>
      </c>
    </row>
    <row r="45" spans="1:9" ht="12.75">
      <c r="A45" s="115" t="s">
        <v>67</v>
      </c>
      <c r="B45" s="87" t="s">
        <v>68</v>
      </c>
      <c r="C45" s="143">
        <f t="shared" si="4"/>
        <v>4278</v>
      </c>
      <c r="D45" s="142">
        <f>цдг!C45</f>
        <v>0</v>
      </c>
      <c r="E45" s="142">
        <f>'6 год.'!C46</f>
        <v>0</v>
      </c>
      <c r="F45" s="142">
        <f>училища!C45+'Преходен ост'!C45+'ДДО ОУ Дулово'!C45</f>
        <v>4278</v>
      </c>
      <c r="G45" s="141">
        <f>'проф.пар.'!G45</f>
        <v>0</v>
      </c>
      <c r="H45" s="144">
        <f>'ддо цдг'!C45</f>
        <v>0</v>
      </c>
      <c r="I45" s="143">
        <f t="shared" si="3"/>
        <v>4278</v>
      </c>
    </row>
    <row r="46" spans="1:9" ht="12.75">
      <c r="A46" s="115" t="s">
        <v>69</v>
      </c>
      <c r="B46" s="87" t="s">
        <v>70</v>
      </c>
      <c r="C46" s="143">
        <f t="shared" si="4"/>
        <v>164145</v>
      </c>
      <c r="D46" s="142">
        <f>цдг!C46</f>
        <v>0</v>
      </c>
      <c r="E46" s="142">
        <f>'6 год.'!C47</f>
        <v>0</v>
      </c>
      <c r="F46" s="142">
        <f>училища!C46+'Преходен ост'!C46+'ДДО ОУ Дулово'!C46</f>
        <v>107905</v>
      </c>
      <c r="G46" s="141">
        <f>'проф.пар.'!C46</f>
        <v>56240</v>
      </c>
      <c r="H46" s="144">
        <f>'ддо цдг'!C46</f>
        <v>0</v>
      </c>
      <c r="I46" s="143">
        <f t="shared" si="3"/>
        <v>164145</v>
      </c>
    </row>
    <row r="47" spans="1:9" ht="12.75">
      <c r="A47" s="115" t="s">
        <v>71</v>
      </c>
      <c r="B47" s="87" t="s">
        <v>72</v>
      </c>
      <c r="C47" s="143">
        <f t="shared" si="4"/>
        <v>226762</v>
      </c>
      <c r="D47" s="142">
        <f>цдг!C47</f>
        <v>0</v>
      </c>
      <c r="E47" s="142">
        <f>'6 год.'!C48</f>
        <v>4101</v>
      </c>
      <c r="F47" s="142">
        <f>училища!C47+'Преходен ост'!C47+'ДДО ОУ Дулово'!C47</f>
        <v>222661</v>
      </c>
      <c r="G47" s="141">
        <f>'проф.пар.'!C47</f>
        <v>0</v>
      </c>
      <c r="H47" s="144">
        <f>'ддо цдг'!C47</f>
        <v>0</v>
      </c>
      <c r="I47" s="143">
        <f t="shared" si="3"/>
        <v>226762</v>
      </c>
    </row>
    <row r="48" spans="1:9" ht="12.75">
      <c r="A48" s="115" t="s">
        <v>73</v>
      </c>
      <c r="B48" s="87" t="s">
        <v>74</v>
      </c>
      <c r="C48" s="143">
        <f t="shared" si="4"/>
        <v>194449</v>
      </c>
      <c r="D48" s="142">
        <f>цдг!C48</f>
        <v>0</v>
      </c>
      <c r="E48" s="142">
        <f>'6 год.'!C49</f>
        <v>0</v>
      </c>
      <c r="F48" s="142">
        <f>училища!C48+'Преходен ост'!C48+'ДДО ОУ Дулово'!C48</f>
        <v>194449</v>
      </c>
      <c r="G48" s="141">
        <f>'проф.пар.'!C48</f>
        <v>0</v>
      </c>
      <c r="H48" s="144">
        <f>'ддо цдг'!C48</f>
        <v>0</v>
      </c>
      <c r="I48" s="143">
        <f t="shared" si="3"/>
        <v>194449</v>
      </c>
    </row>
    <row r="49" spans="1:9" ht="12.75">
      <c r="A49" s="115" t="s">
        <v>75</v>
      </c>
      <c r="B49" s="87" t="s">
        <v>76</v>
      </c>
      <c r="C49" s="143">
        <f t="shared" si="4"/>
        <v>109160</v>
      </c>
      <c r="D49" s="142">
        <f>цдг!C49</f>
        <v>0</v>
      </c>
      <c r="E49" s="142">
        <f>'6 год.'!C50</f>
        <v>0</v>
      </c>
      <c r="F49" s="142">
        <f>училища!C49+'Преходен ост'!C49+'ДДО ОУ Дулово'!C49</f>
        <v>109160</v>
      </c>
      <c r="G49" s="141">
        <f>'проф.пар.'!G49</f>
        <v>0</v>
      </c>
      <c r="H49" s="144">
        <f>'ддо цдг'!C49</f>
        <v>0</v>
      </c>
      <c r="I49" s="143">
        <f t="shared" si="3"/>
        <v>109160</v>
      </c>
    </row>
    <row r="50" spans="1:9" ht="12.75">
      <c r="A50" s="115" t="s">
        <v>79</v>
      </c>
      <c r="B50" s="87" t="s">
        <v>80</v>
      </c>
      <c r="C50" s="143">
        <f t="shared" si="4"/>
        <v>15100</v>
      </c>
      <c r="D50" s="142">
        <f>цдг!C50</f>
        <v>0</v>
      </c>
      <c r="E50" s="142">
        <f>'6 год.'!C51</f>
        <v>0</v>
      </c>
      <c r="F50" s="142">
        <f>училища!C50+'Преходен ост'!C50+'ДДО ОУ Дулово'!C50</f>
        <v>15100</v>
      </c>
      <c r="G50" s="141">
        <f>'проф.пар.'!G50</f>
        <v>0</v>
      </c>
      <c r="H50" s="144">
        <f>'ддо цдг'!C50</f>
        <v>0</v>
      </c>
      <c r="I50" s="143">
        <f t="shared" si="3"/>
        <v>15100</v>
      </c>
    </row>
    <row r="51" spans="1:9" ht="12.75">
      <c r="A51" s="115" t="s">
        <v>81</v>
      </c>
      <c r="B51" s="87" t="s">
        <v>82</v>
      </c>
      <c r="C51" s="143">
        <f t="shared" si="4"/>
        <v>10924</v>
      </c>
      <c r="D51" s="142">
        <f>цдг!C51</f>
        <v>0</v>
      </c>
      <c r="E51" s="142">
        <f>'6 год.'!C52</f>
        <v>0</v>
      </c>
      <c r="F51" s="142">
        <f>училища!C51+'Преходен ост'!C51+'ДДО ОУ Дулово'!C51</f>
        <v>10924</v>
      </c>
      <c r="G51" s="141">
        <f>'проф.пар.'!G51</f>
        <v>0</v>
      </c>
      <c r="H51" s="144">
        <f>'ддо цдг'!C51</f>
        <v>0</v>
      </c>
      <c r="I51" s="143">
        <f t="shared" si="3"/>
        <v>10924</v>
      </c>
    </row>
    <row r="52" spans="1:9" ht="12.75">
      <c r="A52" s="115" t="s">
        <v>83</v>
      </c>
      <c r="B52" s="87" t="s">
        <v>84</v>
      </c>
      <c r="C52" s="143">
        <f t="shared" si="4"/>
        <v>323680</v>
      </c>
      <c r="D52" s="142">
        <f>цдг!C52</f>
        <v>0</v>
      </c>
      <c r="E52" s="142">
        <f>'6 год.'!C53</f>
        <v>0</v>
      </c>
      <c r="F52" s="142">
        <f>училища!C52+'Преходен ост'!C52+'ДДО ОУ Дулово'!C52</f>
        <v>0</v>
      </c>
      <c r="G52" s="141">
        <f>'проф.пар.'!G52</f>
        <v>0</v>
      </c>
      <c r="H52" s="144">
        <f>'ддо цдг'!C52</f>
        <v>323680</v>
      </c>
      <c r="I52" s="143">
        <f t="shared" si="3"/>
        <v>323680</v>
      </c>
    </row>
    <row r="53" spans="1:9" ht="12.75">
      <c r="A53" s="115" t="s">
        <v>171</v>
      </c>
      <c r="B53" s="87"/>
      <c r="C53" s="143">
        <f t="shared" si="4"/>
        <v>50</v>
      </c>
      <c r="D53" s="142">
        <f>цдг!C53</f>
        <v>0</v>
      </c>
      <c r="E53" s="142">
        <f>'6 год.'!C54</f>
        <v>0</v>
      </c>
      <c r="F53" s="142">
        <f>училища!C53+'Преходен ост'!C53+'ДДО ОУ Дулово'!C53</f>
        <v>50</v>
      </c>
      <c r="G53" s="141">
        <f>'проф.пар.'!G53</f>
        <v>0</v>
      </c>
      <c r="H53" s="144">
        <f>'ддо цдг'!C53</f>
        <v>0</v>
      </c>
      <c r="I53" s="143">
        <f t="shared" si="3"/>
        <v>50</v>
      </c>
    </row>
    <row r="54" spans="1:9" ht="12.75">
      <c r="A54" s="115" t="s">
        <v>162</v>
      </c>
      <c r="B54" s="87" t="s">
        <v>78</v>
      </c>
      <c r="C54" s="143">
        <f t="shared" si="4"/>
        <v>8416</v>
      </c>
      <c r="D54" s="142"/>
      <c r="E54" s="142"/>
      <c r="F54" s="142">
        <f>училища!C54+'Преходен ост'!C54+'ДДО ОУ Дулово'!C54</f>
        <v>8416</v>
      </c>
      <c r="G54" s="141"/>
      <c r="H54" s="144">
        <f>'ддо цдг'!C54</f>
        <v>0</v>
      </c>
      <c r="I54" s="143"/>
    </row>
    <row r="55" spans="1:9" ht="12.75">
      <c r="A55" s="25" t="s">
        <v>85</v>
      </c>
      <c r="B55" s="11" t="s">
        <v>86</v>
      </c>
      <c r="C55" s="22">
        <f t="shared" si="4"/>
        <v>35529</v>
      </c>
      <c r="D55" s="12">
        <f>цдг!C54</f>
        <v>0</v>
      </c>
      <c r="E55" s="12">
        <f>'6 год.'!C55</f>
        <v>0</v>
      </c>
      <c r="F55" s="135">
        <f>училища!C55+'Преходен ост'!C55+'ДДО ОУ Дулово'!C55</f>
        <v>29787</v>
      </c>
      <c r="G55" s="22">
        <f>'проф.пар.'!C54</f>
        <v>5742</v>
      </c>
      <c r="H55" s="134">
        <f>'ДДО Обща'!C55</f>
        <v>0</v>
      </c>
      <c r="I55" s="22">
        <f t="shared" si="3"/>
        <v>35529</v>
      </c>
    </row>
    <row r="56" spans="1:9" ht="12.75">
      <c r="A56" s="50"/>
      <c r="B56" s="26" t="s">
        <v>87</v>
      </c>
      <c r="C56" s="22">
        <f t="shared" si="4"/>
        <v>2900</v>
      </c>
      <c r="D56" s="12">
        <f>цдг!C55</f>
        <v>0</v>
      </c>
      <c r="E56" s="12">
        <f>'6 год.'!C56</f>
        <v>0</v>
      </c>
      <c r="F56" s="135">
        <f>училища!C56+'Преходен ост'!C56+'ДДО ОУ Дулово'!C56</f>
        <v>2900</v>
      </c>
      <c r="G56" s="22">
        <f>'проф.пар.'!C55</f>
        <v>0</v>
      </c>
      <c r="H56" s="134">
        <f>'ДДО Обща'!C56</f>
        <v>0</v>
      </c>
      <c r="I56" s="22">
        <f t="shared" si="3"/>
        <v>2900</v>
      </c>
    </row>
    <row r="57" spans="1:9" ht="12.75">
      <c r="A57" s="27" t="s">
        <v>149</v>
      </c>
      <c r="B57" s="19" t="s">
        <v>88</v>
      </c>
      <c r="C57" s="141">
        <f t="shared" si="2"/>
        <v>0</v>
      </c>
      <c r="D57" s="142">
        <f>цдг!C56</f>
        <v>0</v>
      </c>
      <c r="E57" s="142">
        <f>'6 год.'!C57</f>
        <v>0</v>
      </c>
      <c r="F57" s="142">
        <f>училища!C57+'Преходен ост'!C57+'ДДО ОУ Дулово'!C57</f>
        <v>0</v>
      </c>
      <c r="G57" s="141">
        <f>'проф.пар.'!C56</f>
        <v>0</v>
      </c>
      <c r="H57" s="142">
        <f>'ДДО Обща'!C57</f>
        <v>0</v>
      </c>
      <c r="I57" s="143">
        <f t="shared" si="3"/>
        <v>0</v>
      </c>
    </row>
    <row r="58" spans="1:9" ht="12.75">
      <c r="A58" s="27" t="s">
        <v>150</v>
      </c>
      <c r="B58" s="19" t="s">
        <v>89</v>
      </c>
      <c r="C58" s="141">
        <f t="shared" si="2"/>
        <v>0</v>
      </c>
      <c r="D58" s="142">
        <f>цдг!C57</f>
        <v>0</v>
      </c>
      <c r="E58" s="142">
        <f>'6 год.'!C58</f>
        <v>0</v>
      </c>
      <c r="F58" s="142">
        <f>училища!C58+'Преходен ост'!C58+'ДДО ОУ Дулово'!C58</f>
        <v>0</v>
      </c>
      <c r="G58" s="141">
        <f>'проф.пар.'!C57</f>
        <v>0</v>
      </c>
      <c r="H58" s="142">
        <f>'ДДО Обща'!C58</f>
        <v>0</v>
      </c>
      <c r="I58" s="143">
        <f t="shared" si="3"/>
        <v>0</v>
      </c>
    </row>
    <row r="59" spans="1:9" ht="12.75">
      <c r="A59" s="27" t="s">
        <v>151</v>
      </c>
      <c r="B59" s="19" t="s">
        <v>90</v>
      </c>
      <c r="C59" s="141">
        <f t="shared" si="2"/>
        <v>2900</v>
      </c>
      <c r="D59" s="142">
        <f>цдг!C58</f>
        <v>0</v>
      </c>
      <c r="E59" s="142">
        <f>'6 год.'!C59</f>
        <v>0</v>
      </c>
      <c r="F59" s="142">
        <f>училища!C59+'Преходен ост'!C59+'ДДО ОУ Дулово'!C59</f>
        <v>2900</v>
      </c>
      <c r="G59" s="141">
        <f>'проф.пар.'!C58</f>
        <v>0</v>
      </c>
      <c r="H59" s="142">
        <f>'ДДО Обща'!C59</f>
        <v>0</v>
      </c>
      <c r="I59" s="143">
        <f t="shared" si="3"/>
        <v>2900</v>
      </c>
    </row>
    <row r="60" spans="1:9" ht="12.75">
      <c r="A60" s="27" t="s">
        <v>91</v>
      </c>
      <c r="B60" s="19" t="s">
        <v>92</v>
      </c>
      <c r="C60" s="141">
        <f t="shared" si="2"/>
        <v>0</v>
      </c>
      <c r="D60" s="142">
        <v>0</v>
      </c>
      <c r="E60" s="142">
        <f>'6 год.'!C60</f>
        <v>0</v>
      </c>
      <c r="F60" s="142">
        <f>училища!C60+'Преходен ост'!C60+'ДДО ОУ Дулово'!C60</f>
        <v>0</v>
      </c>
      <c r="G60" s="141">
        <f>'проф.пар.'!C59</f>
        <v>0</v>
      </c>
      <c r="H60" s="142">
        <f>'ДДО Обща'!C60</f>
        <v>0</v>
      </c>
      <c r="I60" s="143">
        <f t="shared" si="3"/>
        <v>0</v>
      </c>
    </row>
    <row r="61" spans="1:9" ht="12.75">
      <c r="A61" s="69" t="s">
        <v>93</v>
      </c>
      <c r="B61" s="70" t="s">
        <v>161</v>
      </c>
      <c r="C61" s="14">
        <f t="shared" si="2"/>
        <v>46913</v>
      </c>
      <c r="D61" s="76">
        <f>цдг!C60</f>
        <v>0</v>
      </c>
      <c r="E61" s="76">
        <f>'6 год.'!C61</f>
        <v>0</v>
      </c>
      <c r="F61" s="71">
        <f>училища!C61</f>
        <v>46913</v>
      </c>
      <c r="G61" s="77">
        <f>'проф.пар.'!C60</f>
        <v>0</v>
      </c>
      <c r="H61" s="140">
        <f>'ДДО Обща'!C61</f>
        <v>0</v>
      </c>
      <c r="I61" s="22">
        <f t="shared" si="3"/>
        <v>46913</v>
      </c>
    </row>
    <row r="62" spans="1:9" ht="12.75">
      <c r="A62" s="145"/>
      <c r="B62" s="146"/>
      <c r="C62" s="141">
        <f t="shared" si="2"/>
        <v>0</v>
      </c>
      <c r="D62" s="142">
        <f>цдг!C61</f>
        <v>0</v>
      </c>
      <c r="E62" s="142">
        <f>'6 год.'!C62</f>
        <v>0</v>
      </c>
      <c r="F62" s="142">
        <f>'6 год.'!D62</f>
        <v>0</v>
      </c>
      <c r="G62" s="141">
        <f>'проф.пар.'!C61</f>
        <v>0</v>
      </c>
      <c r="H62" s="142">
        <f>'ДДО Обща'!C62</f>
        <v>0</v>
      </c>
      <c r="I62" s="143">
        <f t="shared" si="3"/>
        <v>0</v>
      </c>
    </row>
    <row r="63" spans="1:9" ht="12.75">
      <c r="A63" s="147"/>
      <c r="B63" s="148" t="s">
        <v>105</v>
      </c>
      <c r="C63" s="141">
        <f t="shared" si="2"/>
        <v>0</v>
      </c>
      <c r="D63" s="142">
        <f>цдг!C62</f>
        <v>0</v>
      </c>
      <c r="E63" s="142">
        <f>'6 год.'!C63</f>
        <v>0</v>
      </c>
      <c r="F63" s="142">
        <f>училища!C63</f>
        <v>0</v>
      </c>
      <c r="G63" s="141">
        <f>'проф.пар.'!C62</f>
        <v>0</v>
      </c>
      <c r="H63" s="142">
        <f>'ДДО Обща'!C63</f>
        <v>0</v>
      </c>
      <c r="I63" s="143">
        <f t="shared" si="3"/>
        <v>0</v>
      </c>
    </row>
    <row r="64" spans="1:9" ht="12.75">
      <c r="A64" s="29" t="s">
        <v>35</v>
      </c>
      <c r="B64" s="11" t="s">
        <v>95</v>
      </c>
      <c r="C64" s="14">
        <f t="shared" si="2"/>
        <v>532.95</v>
      </c>
      <c r="D64" s="76">
        <f>D65+D66</f>
        <v>181.5</v>
      </c>
      <c r="E64" s="76">
        <f>'6 год.'!C64</f>
        <v>2</v>
      </c>
      <c r="F64" s="76">
        <f>училища!C64</f>
        <v>349.45</v>
      </c>
      <c r="G64" s="77">
        <f>'проф.пар.'!C63</f>
        <v>0</v>
      </c>
      <c r="H64" s="140">
        <f>'ДДО Обща'!C64</f>
        <v>0</v>
      </c>
      <c r="I64" s="22">
        <f t="shared" si="3"/>
        <v>532.95</v>
      </c>
    </row>
    <row r="65" spans="1:9" ht="12.75">
      <c r="A65" s="30"/>
      <c r="B65" s="31" t="s">
        <v>96</v>
      </c>
      <c r="C65" s="141">
        <f t="shared" si="2"/>
        <v>363</v>
      </c>
      <c r="D65" s="142">
        <v>89</v>
      </c>
      <c r="E65" s="142">
        <f>'6 год.'!C65</f>
        <v>2</v>
      </c>
      <c r="F65" s="142">
        <f>училища!C65</f>
        <v>272</v>
      </c>
      <c r="G65" s="141">
        <f>'проф.пар.'!C64</f>
        <v>0</v>
      </c>
      <c r="H65" s="142">
        <f>'ДДО Обща'!C65</f>
        <v>0</v>
      </c>
      <c r="I65" s="143">
        <f t="shared" si="3"/>
        <v>363</v>
      </c>
    </row>
    <row r="66" spans="1:9" ht="12.75">
      <c r="A66" s="30"/>
      <c r="B66" s="31" t="s">
        <v>97</v>
      </c>
      <c r="C66" s="141">
        <f t="shared" si="2"/>
        <v>167.95</v>
      </c>
      <c r="D66" s="142">
        <v>92.5</v>
      </c>
      <c r="E66" s="142">
        <f>'6 год.'!C66</f>
        <v>0</v>
      </c>
      <c r="F66" s="142">
        <f>училища!C66</f>
        <v>75.45</v>
      </c>
      <c r="G66" s="141">
        <f>'проф.пар.'!C65</f>
        <v>0</v>
      </c>
      <c r="H66" s="142">
        <f>'ДДО Обща'!C66</f>
        <v>0</v>
      </c>
      <c r="I66" s="143">
        <f t="shared" si="3"/>
        <v>167.95</v>
      </c>
    </row>
    <row r="67" spans="1:9" ht="12.75">
      <c r="A67" s="68" t="s">
        <v>117</v>
      </c>
      <c r="B67" s="31" t="s">
        <v>118</v>
      </c>
      <c r="C67" s="141">
        <f t="shared" si="2"/>
        <v>7</v>
      </c>
      <c r="D67" s="142">
        <v>5</v>
      </c>
      <c r="E67" s="142">
        <f>'6 год.'!C67</f>
        <v>0</v>
      </c>
      <c r="F67" s="142">
        <f>училища!C67</f>
        <v>2</v>
      </c>
      <c r="G67" s="141">
        <f>'проф.пар.'!C66</f>
        <v>0</v>
      </c>
      <c r="H67" s="142">
        <f>'ДДО Обща'!C67</f>
        <v>0</v>
      </c>
      <c r="I67" s="143">
        <f t="shared" si="3"/>
        <v>7</v>
      </c>
    </row>
    <row r="68" spans="1:9" ht="12.75">
      <c r="A68" s="9" t="s">
        <v>106</v>
      </c>
      <c r="B68" s="9" t="s">
        <v>107</v>
      </c>
      <c r="C68" s="141">
        <f t="shared" si="2"/>
        <v>17</v>
      </c>
      <c r="D68" s="142">
        <v>7</v>
      </c>
      <c r="E68" s="142">
        <f>'6 год.'!C68</f>
        <v>0</v>
      </c>
      <c r="F68" s="142">
        <f>училища!C68</f>
        <v>10</v>
      </c>
      <c r="G68" s="141">
        <f>'проф.пар.'!C67</f>
        <v>0</v>
      </c>
      <c r="H68" s="142">
        <f>'ДДО Обща'!C68</f>
        <v>0</v>
      </c>
      <c r="I68" s="143">
        <f t="shared" si="3"/>
        <v>17</v>
      </c>
    </row>
    <row r="69" spans="1:9" ht="12.75">
      <c r="A69" s="9" t="s">
        <v>108</v>
      </c>
      <c r="B69" s="9" t="s">
        <v>109</v>
      </c>
      <c r="C69" s="141">
        <f t="shared" si="2"/>
        <v>0</v>
      </c>
      <c r="D69" s="142"/>
      <c r="E69" s="142">
        <f>'6 год.'!C69</f>
        <v>0</v>
      </c>
      <c r="F69" s="142">
        <v>0</v>
      </c>
      <c r="G69" s="141">
        <v>0</v>
      </c>
      <c r="H69" s="142">
        <f>'ДДО Обща'!C69</f>
        <v>0</v>
      </c>
      <c r="I69" s="143">
        <f t="shared" si="3"/>
        <v>0</v>
      </c>
    </row>
    <row r="70" spans="1:9" ht="12.75">
      <c r="A70" s="9" t="s">
        <v>110</v>
      </c>
      <c r="B70" s="9" t="s">
        <v>111</v>
      </c>
      <c r="C70" s="141">
        <f t="shared" si="2"/>
        <v>2529</v>
      </c>
      <c r="D70" s="142">
        <f>цдг!C69</f>
        <v>0</v>
      </c>
      <c r="E70" s="142">
        <f>'6 год.'!C70</f>
        <v>0</v>
      </c>
      <c r="F70" s="142">
        <f>училища!C70</f>
        <v>2529</v>
      </c>
      <c r="G70" s="141">
        <f>'проф.пар.'!C69</f>
        <v>0</v>
      </c>
      <c r="H70" s="142">
        <f>'ДДО Обща'!C70</f>
        <v>0</v>
      </c>
      <c r="I70" s="143">
        <f t="shared" si="3"/>
        <v>2529</v>
      </c>
    </row>
    <row r="71" spans="1:9" ht="12.75">
      <c r="A71" s="9" t="s">
        <v>112</v>
      </c>
      <c r="B71" s="9" t="s">
        <v>113</v>
      </c>
      <c r="C71" s="141">
        <f t="shared" si="2"/>
        <v>40</v>
      </c>
      <c r="D71" s="142">
        <f>цдг!C70</f>
        <v>0</v>
      </c>
      <c r="E71" s="142">
        <f>'6 год.'!C71</f>
        <v>0</v>
      </c>
      <c r="F71" s="142">
        <f>училища!C71</f>
        <v>40</v>
      </c>
      <c r="G71" s="141">
        <f>'проф.пар.'!C70</f>
        <v>0</v>
      </c>
      <c r="H71" s="142">
        <f>'ДДО Обща'!C71</f>
        <v>0</v>
      </c>
      <c r="I71" s="143">
        <f t="shared" si="3"/>
        <v>40</v>
      </c>
    </row>
    <row r="72" spans="1:9" ht="12.75">
      <c r="A72" s="9" t="s">
        <v>114</v>
      </c>
      <c r="B72" s="9" t="s">
        <v>143</v>
      </c>
      <c r="C72" s="141">
        <f t="shared" si="2"/>
        <v>55</v>
      </c>
      <c r="D72" s="142">
        <f>цдг!C71</f>
        <v>0</v>
      </c>
      <c r="E72" s="142">
        <f>'6 год.'!C72</f>
        <v>0</v>
      </c>
      <c r="F72" s="142">
        <f>училища!C72</f>
        <v>55</v>
      </c>
      <c r="G72" s="141">
        <f>'проф.пар.'!C71</f>
        <v>0</v>
      </c>
      <c r="H72" s="142">
        <f>'ДДО Обща'!C72</f>
        <v>0</v>
      </c>
      <c r="I72" s="143">
        <f t="shared" si="3"/>
        <v>55</v>
      </c>
    </row>
    <row r="73" spans="1:9" ht="12.75">
      <c r="A73" s="57" t="s">
        <v>115</v>
      </c>
      <c r="B73" s="9" t="s">
        <v>116</v>
      </c>
      <c r="C73" s="141">
        <f t="shared" si="2"/>
        <v>0</v>
      </c>
      <c r="D73" s="142">
        <f>цдг!C72</f>
        <v>0</v>
      </c>
      <c r="E73" s="142">
        <f>'6 год.'!C73</f>
        <v>0</v>
      </c>
      <c r="F73" s="142">
        <f>училища!C73</f>
        <v>0</v>
      </c>
      <c r="G73" s="141">
        <f>'проф.пар.'!C72</f>
        <v>0</v>
      </c>
      <c r="H73" s="142">
        <f>'ДДО Обща'!C73</f>
        <v>0</v>
      </c>
      <c r="I73" s="143">
        <f t="shared" si="3"/>
        <v>0</v>
      </c>
    </row>
    <row r="74" spans="1:9" ht="12.75">
      <c r="A74" s="149" t="s">
        <v>176</v>
      </c>
      <c r="B74" s="9" t="s">
        <v>160</v>
      </c>
      <c r="C74" s="141">
        <f t="shared" si="2"/>
        <v>0</v>
      </c>
      <c r="D74" s="142">
        <f>цдг!C73</f>
        <v>0</v>
      </c>
      <c r="E74" s="142">
        <f>'6 год.'!C75</f>
        <v>0</v>
      </c>
      <c r="F74" s="142">
        <v>0</v>
      </c>
      <c r="G74" s="141">
        <f>'проф.пар.'!C73</f>
        <v>0</v>
      </c>
      <c r="H74" s="142">
        <f>'ДДО Обща'!C74</f>
        <v>0</v>
      </c>
      <c r="I74" s="143">
        <f t="shared" si="3"/>
        <v>0</v>
      </c>
    </row>
    <row r="75" spans="1:9" ht="12.75">
      <c r="A75" s="57" t="s">
        <v>119</v>
      </c>
      <c r="B75" s="54" t="s">
        <v>120</v>
      </c>
      <c r="C75" s="141">
        <f t="shared" si="2"/>
        <v>898</v>
      </c>
      <c r="D75" s="142">
        <v>898</v>
      </c>
      <c r="E75" s="142">
        <f>'6 год.'!C75</f>
        <v>0</v>
      </c>
      <c r="F75" s="142">
        <v>0</v>
      </c>
      <c r="G75" s="141">
        <f>'проф.пар.'!C74</f>
        <v>0</v>
      </c>
      <c r="H75" s="142">
        <f>'ДДО Обща'!C75</f>
        <v>0</v>
      </c>
      <c r="I75" s="143">
        <f t="shared" si="3"/>
        <v>898</v>
      </c>
    </row>
    <row r="76" spans="1:9" ht="12.75">
      <c r="A76" s="9" t="s">
        <v>121</v>
      </c>
      <c r="B76" s="9" t="s">
        <v>145</v>
      </c>
      <c r="C76" s="141">
        <f>D76+E76+F76+G76+H76</f>
        <v>382</v>
      </c>
      <c r="D76" s="142">
        <v>382</v>
      </c>
      <c r="E76" s="142">
        <f>'6 год.'!C76</f>
        <v>0</v>
      </c>
      <c r="F76" s="142">
        <v>0</v>
      </c>
      <c r="G76" s="141">
        <f>'проф.пар.'!C75</f>
        <v>0</v>
      </c>
      <c r="H76" s="142">
        <f>'ДДО Обща'!C76</f>
        <v>0</v>
      </c>
      <c r="I76" s="143">
        <f>D76+E76+F76+G76+H76</f>
        <v>382</v>
      </c>
    </row>
    <row r="77" spans="1:9" ht="12.75">
      <c r="A77" s="9" t="s">
        <v>122</v>
      </c>
      <c r="B77" s="9" t="s">
        <v>123</v>
      </c>
      <c r="C77" s="141">
        <f>D77+E77+F77+G77+H77</f>
        <v>456</v>
      </c>
      <c r="D77" s="142">
        <v>456</v>
      </c>
      <c r="E77" s="142">
        <f>'6 год.'!C77</f>
        <v>0</v>
      </c>
      <c r="F77" s="142">
        <v>0</v>
      </c>
      <c r="G77" s="141">
        <f>'проф.пар.'!C76</f>
        <v>0</v>
      </c>
      <c r="H77" s="142">
        <f>'ДДО Обща'!C77</f>
        <v>0</v>
      </c>
      <c r="I77" s="143">
        <f>D77+E77+F77+G77+H77</f>
        <v>456</v>
      </c>
    </row>
    <row r="78" spans="1:9" ht="12.75">
      <c r="A78" s="9" t="s">
        <v>124</v>
      </c>
      <c r="B78" s="9" t="s">
        <v>125</v>
      </c>
      <c r="C78" s="141">
        <f>D78+E78+F78+G78+H78</f>
        <v>32</v>
      </c>
      <c r="D78" s="142">
        <f>цдг!C77</f>
        <v>0</v>
      </c>
      <c r="E78" s="142">
        <f>'6 год.'!C78</f>
        <v>32</v>
      </c>
      <c r="F78" s="142">
        <v>0</v>
      </c>
      <c r="G78" s="141">
        <f>'проф.пар.'!C77</f>
        <v>0</v>
      </c>
      <c r="H78" s="142">
        <f>'ДДО Обща'!C78</f>
        <v>0</v>
      </c>
      <c r="I78" s="143">
        <f>D78+E78+F78+G78+H78</f>
        <v>32</v>
      </c>
    </row>
  </sheetData>
  <sheetProtection/>
  <mergeCells count="4">
    <mergeCell ref="A5:H5"/>
    <mergeCell ref="A3:H3"/>
    <mergeCell ref="A4:H4"/>
    <mergeCell ref="A1:I1"/>
  </mergeCells>
  <printOptions/>
  <pageMargins left="0.1968503937007874" right="0.1968503937007874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19">
      <selection activeCell="C29" sqref="C29"/>
    </sheetView>
  </sheetViews>
  <sheetFormatPr defaultColWidth="9.140625" defaultRowHeight="12.75"/>
  <cols>
    <col min="1" max="1" width="6.140625" style="0" customWidth="1"/>
    <col min="2" max="2" width="38.421875" style="0" customWidth="1"/>
    <col min="3" max="3" width="7.140625" style="0" customWidth="1"/>
    <col min="4" max="4" width="6.57421875" style="0" customWidth="1"/>
    <col min="5" max="5" width="7.28125" style="0" customWidth="1"/>
    <col min="6" max="6" width="7.7109375" style="0" customWidth="1"/>
    <col min="7" max="7" width="7.421875" style="0" customWidth="1"/>
    <col min="8" max="8" width="7.140625" style="0" customWidth="1"/>
  </cols>
  <sheetData>
    <row r="1" spans="1:8" ht="12.75">
      <c r="A1" s="153" t="s">
        <v>0</v>
      </c>
      <c r="B1" s="153"/>
      <c r="C1" s="153"/>
      <c r="D1" s="153"/>
      <c r="E1" s="153"/>
      <c r="F1" s="153"/>
      <c r="G1" s="153"/>
      <c r="H1" s="153"/>
    </row>
    <row r="2" spans="1:8" ht="12.75">
      <c r="A2" s="42"/>
      <c r="B2" s="42"/>
      <c r="C2" s="42"/>
      <c r="D2" s="42"/>
      <c r="E2" s="42"/>
      <c r="F2" s="42"/>
      <c r="G2" s="42"/>
      <c r="H2" s="42"/>
    </row>
    <row r="3" spans="1:8" ht="12.75">
      <c r="A3" s="151" t="s">
        <v>165</v>
      </c>
      <c r="B3" s="151"/>
      <c r="C3" s="151"/>
      <c r="D3" s="151"/>
      <c r="E3" s="151"/>
      <c r="F3" s="151"/>
      <c r="G3" s="151"/>
      <c r="H3" s="151"/>
    </row>
    <row r="4" spans="1:8" ht="12.75">
      <c r="A4" s="42"/>
      <c r="B4" s="42"/>
      <c r="C4" s="42"/>
      <c r="D4" s="42"/>
      <c r="E4" s="42"/>
      <c r="F4" s="42"/>
      <c r="G4" s="42"/>
      <c r="H4" s="42"/>
    </row>
    <row r="5" spans="1:8" ht="12.75">
      <c r="A5" s="150" t="s">
        <v>158</v>
      </c>
      <c r="B5" s="150"/>
      <c r="C5" s="150"/>
      <c r="D5" s="150"/>
      <c r="E5" s="150"/>
      <c r="F5" s="150"/>
      <c r="G5" s="150"/>
      <c r="H5" s="150"/>
    </row>
    <row r="6" spans="1:8" ht="12.75">
      <c r="A6" s="154" t="s">
        <v>157</v>
      </c>
      <c r="B6" s="154"/>
      <c r="C6" s="154"/>
      <c r="D6" s="154"/>
      <c r="E6" s="154"/>
      <c r="F6" s="154"/>
      <c r="G6" s="154"/>
      <c r="H6" s="154"/>
    </row>
    <row r="7" spans="1:8" ht="32.25">
      <c r="A7" s="5" t="s">
        <v>99</v>
      </c>
      <c r="B7" s="6" t="s">
        <v>2</v>
      </c>
      <c r="C7" s="7" t="s">
        <v>3</v>
      </c>
      <c r="D7" s="52">
        <v>0.3</v>
      </c>
      <c r="E7" s="53">
        <v>0.25</v>
      </c>
      <c r="F7" s="52">
        <v>0.2</v>
      </c>
      <c r="G7" s="8">
        <v>0.25</v>
      </c>
      <c r="H7" s="65" t="s">
        <v>146</v>
      </c>
    </row>
    <row r="8" spans="1:8" ht="12.75">
      <c r="A8" s="10"/>
      <c r="B8" s="11" t="s">
        <v>4</v>
      </c>
      <c r="C8" s="12">
        <f aca="true" t="shared" si="0" ref="C8:H8">C9+C15+C18+C23</f>
        <v>1908390</v>
      </c>
      <c r="D8" s="12">
        <f t="shared" si="0"/>
        <v>572517</v>
      </c>
      <c r="E8" s="12">
        <f t="shared" si="0"/>
        <v>477097.5</v>
      </c>
      <c r="F8" s="12">
        <f t="shared" si="0"/>
        <v>381678</v>
      </c>
      <c r="G8" s="12">
        <f t="shared" si="0"/>
        <v>477097.5</v>
      </c>
      <c r="H8" s="12">
        <f t="shared" si="0"/>
        <v>1908390</v>
      </c>
    </row>
    <row r="9" spans="1:8" ht="12.75">
      <c r="A9" s="10"/>
      <c r="B9" s="11" t="s">
        <v>5</v>
      </c>
      <c r="C9" s="12">
        <f aca="true" t="shared" si="1" ref="C9:H9">C10+C11+C12+C13+C14</f>
        <v>1908390</v>
      </c>
      <c r="D9" s="12">
        <f t="shared" si="1"/>
        <v>572517</v>
      </c>
      <c r="E9" s="12">
        <f t="shared" si="1"/>
        <v>477097.5</v>
      </c>
      <c r="F9" s="12">
        <f t="shared" si="1"/>
        <v>381678</v>
      </c>
      <c r="G9" s="12">
        <f t="shared" si="1"/>
        <v>477097.5</v>
      </c>
      <c r="H9" s="12">
        <f t="shared" si="1"/>
        <v>1908390</v>
      </c>
    </row>
    <row r="10" spans="1:8" ht="12.75">
      <c r="A10" s="15" t="s">
        <v>6</v>
      </c>
      <c r="B10" s="31" t="s">
        <v>7</v>
      </c>
      <c r="C10" s="16">
        <v>1908390</v>
      </c>
      <c r="D10" s="84">
        <f>C10*D7</f>
        <v>572517</v>
      </c>
      <c r="E10" s="84">
        <f>C10*E7</f>
        <v>477097.5</v>
      </c>
      <c r="F10" s="84">
        <f>C10*F7</f>
        <v>381678</v>
      </c>
      <c r="G10" s="84">
        <f>C10*G7</f>
        <v>477097.5</v>
      </c>
      <c r="H10" s="81">
        <f>D10+E10+F10+G10</f>
        <v>1908390</v>
      </c>
    </row>
    <row r="11" spans="1:8" ht="12.75">
      <c r="A11" s="15" t="s">
        <v>8</v>
      </c>
      <c r="B11" s="19" t="s">
        <v>9</v>
      </c>
      <c r="C11" s="16">
        <v>0</v>
      </c>
      <c r="D11" s="84">
        <f>C11*30%</f>
        <v>0</v>
      </c>
      <c r="E11" s="84">
        <f>C11*25%</f>
        <v>0</v>
      </c>
      <c r="F11" s="84">
        <f>C11*0.2</f>
        <v>0</v>
      </c>
      <c r="G11" s="84">
        <f>C11*0.25</f>
        <v>0</v>
      </c>
      <c r="H11" s="81">
        <f>D11+E11+F11+G11</f>
        <v>0</v>
      </c>
    </row>
    <row r="12" spans="1:8" ht="12.75">
      <c r="A12" s="15" t="s">
        <v>10</v>
      </c>
      <c r="B12" s="19" t="s">
        <v>11</v>
      </c>
      <c r="C12" s="16">
        <v>0</v>
      </c>
      <c r="D12" s="84">
        <f>C12*30%</f>
        <v>0</v>
      </c>
      <c r="E12" s="84">
        <f>C12*25%</f>
        <v>0</v>
      </c>
      <c r="F12" s="84">
        <f>C12*0.2</f>
        <v>0</v>
      </c>
      <c r="G12" s="84">
        <f>C12*0.25</f>
        <v>0</v>
      </c>
      <c r="H12" s="81">
        <f>D12+E12+F12+G12</f>
        <v>0</v>
      </c>
    </row>
    <row r="13" spans="1:8" ht="12.75">
      <c r="A13" s="15" t="s">
        <v>12</v>
      </c>
      <c r="B13" s="19" t="s">
        <v>13</v>
      </c>
      <c r="C13" s="16">
        <v>0</v>
      </c>
      <c r="D13" s="84">
        <f>C13*30%</f>
        <v>0</v>
      </c>
      <c r="E13" s="84">
        <f>C13*25%</f>
        <v>0</v>
      </c>
      <c r="F13" s="84">
        <f>C13*0.2</f>
        <v>0</v>
      </c>
      <c r="G13" s="84">
        <f>C13*0.25</f>
        <v>0</v>
      </c>
      <c r="H13" s="81">
        <f>D13+E13+F13+G13</f>
        <v>0</v>
      </c>
    </row>
    <row r="14" spans="1:8" ht="12.75">
      <c r="A14" s="15" t="s">
        <v>14</v>
      </c>
      <c r="B14" s="19" t="s">
        <v>15</v>
      </c>
      <c r="C14" s="16">
        <v>0</v>
      </c>
      <c r="D14" s="84">
        <f>C14*30%</f>
        <v>0</v>
      </c>
      <c r="E14" s="84">
        <f>C14*25%</f>
        <v>0</v>
      </c>
      <c r="F14" s="84">
        <f>C14*0.2</f>
        <v>0</v>
      </c>
      <c r="G14" s="84">
        <f>C14*0.25</f>
        <v>0</v>
      </c>
      <c r="H14" s="81">
        <f>D14+E14+F14+G14</f>
        <v>0</v>
      </c>
    </row>
    <row r="15" spans="1:8" ht="12.75">
      <c r="A15" s="10"/>
      <c r="B15" s="11" t="s">
        <v>16</v>
      </c>
      <c r="C15" s="12">
        <f aca="true" t="shared" si="2" ref="C15:H15">C16+C17</f>
        <v>0</v>
      </c>
      <c r="D15" s="12">
        <f t="shared" si="2"/>
        <v>0</v>
      </c>
      <c r="E15" s="12">
        <f t="shared" si="2"/>
        <v>0</v>
      </c>
      <c r="F15" s="12">
        <f t="shared" si="2"/>
        <v>0</v>
      </c>
      <c r="G15" s="12">
        <f t="shared" si="2"/>
        <v>0</v>
      </c>
      <c r="H15" s="12">
        <f t="shared" si="2"/>
        <v>0</v>
      </c>
    </row>
    <row r="16" spans="1:8" ht="12.75">
      <c r="A16" s="15" t="s">
        <v>17</v>
      </c>
      <c r="B16" s="19" t="s">
        <v>18</v>
      </c>
      <c r="C16" s="16">
        <v>0</v>
      </c>
      <c r="D16" s="84">
        <f aca="true" t="shared" si="3" ref="D16:D24">C16*30%</f>
        <v>0</v>
      </c>
      <c r="E16" s="84">
        <f aca="true" t="shared" si="4" ref="E16:E24">C16*25%</f>
        <v>0</v>
      </c>
      <c r="F16" s="84">
        <f aca="true" t="shared" si="5" ref="F16:F24">C16*0.2</f>
        <v>0</v>
      </c>
      <c r="G16" s="84">
        <f aca="true" t="shared" si="6" ref="G16:G24">C16*0.25</f>
        <v>0</v>
      </c>
      <c r="H16" s="81">
        <f>SUM(D16:G16)</f>
        <v>0</v>
      </c>
    </row>
    <row r="17" spans="1:8" ht="12.75">
      <c r="A17" s="15" t="s">
        <v>19</v>
      </c>
      <c r="B17" s="19" t="s">
        <v>20</v>
      </c>
      <c r="C17" s="16">
        <v>0</v>
      </c>
      <c r="D17" s="84">
        <f t="shared" si="3"/>
        <v>0</v>
      </c>
      <c r="E17" s="84">
        <f t="shared" si="4"/>
        <v>0</v>
      </c>
      <c r="F17" s="84">
        <f t="shared" si="5"/>
        <v>0</v>
      </c>
      <c r="G17" s="84">
        <f t="shared" si="6"/>
        <v>0</v>
      </c>
      <c r="H17" s="81">
        <f aca="true" t="shared" si="7" ref="H17:H59">SUM(D17:G17)</f>
        <v>0</v>
      </c>
    </row>
    <row r="18" spans="1:8" ht="12.75">
      <c r="A18" s="10"/>
      <c r="B18" s="11" t="s">
        <v>21</v>
      </c>
      <c r="C18" s="12">
        <f aca="true" t="shared" si="8" ref="C18:H18">C19+C20+C21+C22</f>
        <v>0</v>
      </c>
      <c r="D18" s="12">
        <f t="shared" si="8"/>
        <v>0</v>
      </c>
      <c r="E18" s="12">
        <f t="shared" si="8"/>
        <v>0</v>
      </c>
      <c r="F18" s="12">
        <f t="shared" si="8"/>
        <v>0</v>
      </c>
      <c r="G18" s="12">
        <f t="shared" si="8"/>
        <v>0</v>
      </c>
      <c r="H18" s="12">
        <f t="shared" si="8"/>
        <v>0</v>
      </c>
    </row>
    <row r="19" spans="1:8" ht="12.75">
      <c r="A19" s="15" t="s">
        <v>22</v>
      </c>
      <c r="B19" s="19" t="s">
        <v>23</v>
      </c>
      <c r="C19" s="16">
        <v>0</v>
      </c>
      <c r="D19" s="84">
        <f t="shared" si="3"/>
        <v>0</v>
      </c>
      <c r="E19" s="84">
        <f t="shared" si="4"/>
        <v>0</v>
      </c>
      <c r="F19" s="84">
        <f t="shared" si="5"/>
        <v>0</v>
      </c>
      <c r="G19" s="84">
        <f t="shared" si="6"/>
        <v>0</v>
      </c>
      <c r="H19" s="81">
        <f t="shared" si="7"/>
        <v>0</v>
      </c>
    </row>
    <row r="20" spans="1:8" ht="12.75">
      <c r="A20" s="15" t="s">
        <v>24</v>
      </c>
      <c r="B20" s="19" t="s">
        <v>25</v>
      </c>
      <c r="C20" s="16">
        <v>0</v>
      </c>
      <c r="D20" s="84">
        <f t="shared" si="3"/>
        <v>0</v>
      </c>
      <c r="E20" s="84">
        <f t="shared" si="4"/>
        <v>0</v>
      </c>
      <c r="F20" s="84">
        <f t="shared" si="5"/>
        <v>0</v>
      </c>
      <c r="G20" s="84">
        <f t="shared" si="6"/>
        <v>0</v>
      </c>
      <c r="H20" s="81">
        <f t="shared" si="7"/>
        <v>0</v>
      </c>
    </row>
    <row r="21" spans="1:8" ht="12.75">
      <c r="A21" s="15" t="s">
        <v>26</v>
      </c>
      <c r="B21" s="19" t="s">
        <v>27</v>
      </c>
      <c r="C21" s="16">
        <v>0</v>
      </c>
      <c r="D21" s="84">
        <f t="shared" si="3"/>
        <v>0</v>
      </c>
      <c r="E21" s="84">
        <f t="shared" si="4"/>
        <v>0</v>
      </c>
      <c r="F21" s="84">
        <f t="shared" si="5"/>
        <v>0</v>
      </c>
      <c r="G21" s="84">
        <f t="shared" si="6"/>
        <v>0</v>
      </c>
      <c r="H21" s="81">
        <f t="shared" si="7"/>
        <v>0</v>
      </c>
    </row>
    <row r="22" spans="1:8" ht="12.75">
      <c r="A22" s="15" t="s">
        <v>28</v>
      </c>
      <c r="B22" s="19" t="s">
        <v>29</v>
      </c>
      <c r="C22" s="16">
        <v>0</v>
      </c>
      <c r="D22" s="84">
        <f t="shared" si="3"/>
        <v>0</v>
      </c>
      <c r="E22" s="84">
        <f t="shared" si="4"/>
        <v>0</v>
      </c>
      <c r="F22" s="84">
        <f t="shared" si="5"/>
        <v>0</v>
      </c>
      <c r="G22" s="84">
        <f t="shared" si="6"/>
        <v>0</v>
      </c>
      <c r="H22" s="81">
        <f t="shared" si="7"/>
        <v>0</v>
      </c>
    </row>
    <row r="23" spans="1:8" ht="12.75">
      <c r="A23" s="10"/>
      <c r="B23" s="11" t="s">
        <v>30</v>
      </c>
      <c r="C23" s="12">
        <f aca="true" t="shared" si="9" ref="C23:H23">C24</f>
        <v>0</v>
      </c>
      <c r="D23" s="12">
        <f t="shared" si="9"/>
        <v>0</v>
      </c>
      <c r="E23" s="12">
        <f t="shared" si="9"/>
        <v>0</v>
      </c>
      <c r="F23" s="12">
        <f t="shared" si="9"/>
        <v>0</v>
      </c>
      <c r="G23" s="12">
        <f t="shared" si="9"/>
        <v>0</v>
      </c>
      <c r="H23" s="12">
        <f t="shared" si="9"/>
        <v>0</v>
      </c>
    </row>
    <row r="24" spans="1:8" ht="12.75">
      <c r="A24" s="15" t="s">
        <v>31</v>
      </c>
      <c r="B24" s="19" t="s">
        <v>32</v>
      </c>
      <c r="C24" s="33"/>
      <c r="D24" s="84">
        <f t="shared" si="3"/>
        <v>0</v>
      </c>
      <c r="E24" s="84">
        <f t="shared" si="4"/>
        <v>0</v>
      </c>
      <c r="F24" s="84">
        <f t="shared" si="5"/>
        <v>0</v>
      </c>
      <c r="G24" s="84">
        <f t="shared" si="6"/>
        <v>0</v>
      </c>
      <c r="H24" s="81">
        <f t="shared" si="7"/>
        <v>0</v>
      </c>
    </row>
    <row r="25" spans="1:8" ht="12.75">
      <c r="A25" s="10"/>
      <c r="B25" s="11" t="s">
        <v>33</v>
      </c>
      <c r="C25" s="12">
        <f aca="true" t="shared" si="10" ref="C25:H25">C8</f>
        <v>1908390</v>
      </c>
      <c r="D25" s="12">
        <f t="shared" si="10"/>
        <v>572517</v>
      </c>
      <c r="E25" s="12">
        <f t="shared" si="10"/>
        <v>477097.5</v>
      </c>
      <c r="F25" s="12">
        <f t="shared" si="10"/>
        <v>381678</v>
      </c>
      <c r="G25" s="12">
        <f t="shared" si="10"/>
        <v>477097.5</v>
      </c>
      <c r="H25" s="12">
        <f t="shared" si="10"/>
        <v>1908390</v>
      </c>
    </row>
    <row r="26" spans="1:8" ht="12.75">
      <c r="A26" s="23"/>
      <c r="B26" s="24"/>
      <c r="C26" s="16"/>
      <c r="D26" s="33"/>
      <c r="E26" s="33"/>
      <c r="F26" s="33"/>
      <c r="G26" s="33"/>
      <c r="H26" s="33"/>
    </row>
    <row r="27" spans="1:8" ht="12.75">
      <c r="A27" s="25"/>
      <c r="B27" s="11" t="s">
        <v>34</v>
      </c>
      <c r="C27" s="12">
        <f>SUM(C28+C30+C36+C41)</f>
        <v>1908390</v>
      </c>
      <c r="D27" s="12">
        <f>D25</f>
        <v>572517</v>
      </c>
      <c r="E27" s="12">
        <f>E25</f>
        <v>477097.5</v>
      </c>
      <c r="F27" s="12">
        <f>F25</f>
        <v>381678</v>
      </c>
      <c r="G27" s="12">
        <f>G25</f>
        <v>477097.5</v>
      </c>
      <c r="H27" s="12">
        <f>H25</f>
        <v>1908390</v>
      </c>
    </row>
    <row r="28" spans="1:8" ht="12.75">
      <c r="A28" s="25" t="s">
        <v>35</v>
      </c>
      <c r="B28" s="26" t="s">
        <v>36</v>
      </c>
      <c r="C28" s="12">
        <f>C29</f>
        <v>1525144</v>
      </c>
      <c r="D28" s="12">
        <v>0</v>
      </c>
      <c r="E28" s="12">
        <v>0</v>
      </c>
      <c r="F28" s="12">
        <v>0</v>
      </c>
      <c r="G28" s="12">
        <v>0</v>
      </c>
      <c r="H28" s="12">
        <f>D28+E28+F28+G28</f>
        <v>0</v>
      </c>
    </row>
    <row r="29" spans="1:8" ht="12.75">
      <c r="A29" s="27" t="s">
        <v>37</v>
      </c>
      <c r="B29" s="19" t="s">
        <v>38</v>
      </c>
      <c r="C29" s="33">
        <v>1525144</v>
      </c>
      <c r="D29" s="84">
        <f>C29*30%</f>
        <v>457543.2</v>
      </c>
      <c r="E29" s="84">
        <f>C29*25%</f>
        <v>381286</v>
      </c>
      <c r="F29" s="84">
        <f>C29*0.2</f>
        <v>305028.8</v>
      </c>
      <c r="G29" s="84">
        <f>C29*0.25</f>
        <v>381286</v>
      </c>
      <c r="H29" s="81">
        <f>SUM(D29:G29)</f>
        <v>1525144</v>
      </c>
    </row>
    <row r="30" spans="1:8" ht="12.75">
      <c r="A30" s="25" t="s">
        <v>39</v>
      </c>
      <c r="B30" s="26" t="s">
        <v>40</v>
      </c>
      <c r="C30" s="12">
        <f>C31+C32+C33+C34+C35</f>
        <v>80745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</row>
    <row r="31" spans="1:8" ht="12.75">
      <c r="A31" s="27" t="s">
        <v>41</v>
      </c>
      <c r="B31" s="19" t="s">
        <v>42</v>
      </c>
      <c r="C31" s="33">
        <v>37037</v>
      </c>
      <c r="D31" s="84">
        <f aca="true" t="shared" si="11" ref="D31:D59">C31*30%</f>
        <v>11111.1</v>
      </c>
      <c r="E31" s="84">
        <f>C31*25%</f>
        <v>9259.25</v>
      </c>
      <c r="F31" s="84">
        <f>C31*0.2</f>
        <v>7407.400000000001</v>
      </c>
      <c r="G31" s="84">
        <f>C31*0.25</f>
        <v>9259.25</v>
      </c>
      <c r="H31" s="81">
        <f>SUM(D31:G31)</f>
        <v>37037</v>
      </c>
    </row>
    <row r="32" spans="1:8" ht="12.75">
      <c r="A32" s="27" t="s">
        <v>43</v>
      </c>
      <c r="B32" s="19" t="s">
        <v>44</v>
      </c>
      <c r="C32" s="33">
        <v>0</v>
      </c>
      <c r="D32" s="84">
        <f t="shared" si="11"/>
        <v>0</v>
      </c>
      <c r="E32" s="84">
        <f>C32*25%</f>
        <v>0</v>
      </c>
      <c r="F32" s="84">
        <f>C32*0.2</f>
        <v>0</v>
      </c>
      <c r="G32" s="84">
        <f>C32*0.25</f>
        <v>0</v>
      </c>
      <c r="H32" s="81">
        <f>SUM(D32:G32)</f>
        <v>0</v>
      </c>
    </row>
    <row r="33" spans="1:8" ht="12.75">
      <c r="A33" s="27" t="s">
        <v>45</v>
      </c>
      <c r="B33" s="19" t="s">
        <v>46</v>
      </c>
      <c r="C33" s="33">
        <v>43708</v>
      </c>
      <c r="D33" s="84">
        <f t="shared" si="11"/>
        <v>13112.4</v>
      </c>
      <c r="E33" s="84">
        <f>C33*25%</f>
        <v>10927</v>
      </c>
      <c r="F33" s="84">
        <f>C33*0.2</f>
        <v>8741.6</v>
      </c>
      <c r="G33" s="84">
        <f>C33*0.25</f>
        <v>10927</v>
      </c>
      <c r="H33" s="81">
        <f>SUM(D33:G33)</f>
        <v>43708</v>
      </c>
    </row>
    <row r="34" spans="1:8" ht="12.75">
      <c r="A34" s="27" t="s">
        <v>47</v>
      </c>
      <c r="B34" s="19" t="s">
        <v>48</v>
      </c>
      <c r="C34" s="33">
        <v>0</v>
      </c>
      <c r="D34" s="84">
        <f t="shared" si="11"/>
        <v>0</v>
      </c>
      <c r="E34" s="84">
        <f>C34*25%</f>
        <v>0</v>
      </c>
      <c r="F34" s="84">
        <f>C34*0.2</f>
        <v>0</v>
      </c>
      <c r="G34" s="84">
        <f>C34*0.25</f>
        <v>0</v>
      </c>
      <c r="H34" s="81">
        <f>SUM(D34:G34)</f>
        <v>0</v>
      </c>
    </row>
    <row r="35" spans="1:8" ht="12.75">
      <c r="A35" s="27" t="s">
        <v>49</v>
      </c>
      <c r="B35" s="19" t="s">
        <v>50</v>
      </c>
      <c r="C35" s="33">
        <v>0</v>
      </c>
      <c r="D35" s="84">
        <f t="shared" si="11"/>
        <v>0</v>
      </c>
      <c r="E35" s="84">
        <f>C35*25%</f>
        <v>0</v>
      </c>
      <c r="F35" s="84">
        <f>C35*0.2</f>
        <v>0</v>
      </c>
      <c r="G35" s="84">
        <f>C35*0.25</f>
        <v>0</v>
      </c>
      <c r="H35" s="81">
        <f>SUM(D35:G35)</f>
        <v>0</v>
      </c>
    </row>
    <row r="36" spans="1:8" ht="12.75">
      <c r="A36" s="25" t="s">
        <v>51</v>
      </c>
      <c r="B36" s="26" t="s">
        <v>52</v>
      </c>
      <c r="C36" s="12">
        <f>C37+C38+C39+C40</f>
        <v>302501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1:8" ht="12.75">
      <c r="A37" s="27" t="s">
        <v>53</v>
      </c>
      <c r="B37" s="19" t="s">
        <v>54</v>
      </c>
      <c r="C37" s="33">
        <v>158661</v>
      </c>
      <c r="D37" s="84">
        <f t="shared" si="11"/>
        <v>47598.299999999996</v>
      </c>
      <c r="E37" s="84">
        <f>C37*25%</f>
        <v>39665.25</v>
      </c>
      <c r="F37" s="84">
        <f>C37*0.2</f>
        <v>31732.2</v>
      </c>
      <c r="G37" s="84">
        <f>C37*0.25</f>
        <v>39665.25</v>
      </c>
      <c r="H37" s="81">
        <f>SUM(D37:G37)</f>
        <v>158661</v>
      </c>
    </row>
    <row r="38" spans="1:8" ht="12.75">
      <c r="A38" s="27" t="s">
        <v>55</v>
      </c>
      <c r="B38" s="19" t="s">
        <v>56</v>
      </c>
      <c r="C38" s="33">
        <v>33111</v>
      </c>
      <c r="D38" s="84">
        <f t="shared" si="11"/>
        <v>9933.3</v>
      </c>
      <c r="E38" s="84">
        <f>C38*25%</f>
        <v>8277.75</v>
      </c>
      <c r="F38" s="84">
        <f>C38*0.2</f>
        <v>6622.200000000001</v>
      </c>
      <c r="G38" s="84">
        <f>C38*0.25</f>
        <v>8277.75</v>
      </c>
      <c r="H38" s="81">
        <f>SUM(D38:G38)</f>
        <v>33111</v>
      </c>
    </row>
    <row r="39" spans="1:8" ht="12.75">
      <c r="A39" s="27" t="s">
        <v>57</v>
      </c>
      <c r="B39" s="19" t="s">
        <v>58</v>
      </c>
      <c r="C39" s="33">
        <v>69934</v>
      </c>
      <c r="D39" s="84">
        <f t="shared" si="11"/>
        <v>20980.2</v>
      </c>
      <c r="E39" s="84">
        <f>C39*25%</f>
        <v>17483.5</v>
      </c>
      <c r="F39" s="84">
        <f>C39*0.2</f>
        <v>13986.800000000001</v>
      </c>
      <c r="G39" s="84">
        <f>C39*0.25</f>
        <v>17483.5</v>
      </c>
      <c r="H39" s="81">
        <f>SUM(D39:G39)</f>
        <v>69934</v>
      </c>
    </row>
    <row r="40" spans="1:8" ht="12.75">
      <c r="A40" s="27" t="s">
        <v>59</v>
      </c>
      <c r="B40" s="19" t="s">
        <v>60</v>
      </c>
      <c r="C40" s="33">
        <v>40795</v>
      </c>
      <c r="D40" s="84">
        <f t="shared" si="11"/>
        <v>12238.5</v>
      </c>
      <c r="E40" s="84">
        <f>C40*25%</f>
        <v>10198.75</v>
      </c>
      <c r="F40" s="84">
        <f>C40*0.2</f>
        <v>8159</v>
      </c>
      <c r="G40" s="84">
        <f>C40*0.25</f>
        <v>10198.75</v>
      </c>
      <c r="H40" s="81">
        <f>SUM(D40:G40)</f>
        <v>40795</v>
      </c>
    </row>
    <row r="41" spans="1:8" ht="12.75">
      <c r="A41" s="25" t="s">
        <v>61</v>
      </c>
      <c r="B41" s="26" t="s">
        <v>62</v>
      </c>
      <c r="C41" s="12">
        <f>C42+C43+C44+C45+C46+C47+C48+C49+C50+C51+C52+C53</f>
        <v>0</v>
      </c>
      <c r="D41" s="12">
        <v>0</v>
      </c>
      <c r="E41" s="12">
        <v>0</v>
      </c>
      <c r="F41" s="12">
        <v>0</v>
      </c>
      <c r="G41" s="12">
        <v>0</v>
      </c>
      <c r="H41" s="12">
        <f t="shared" si="7"/>
        <v>0</v>
      </c>
    </row>
    <row r="42" spans="1:8" ht="12.75">
      <c r="A42" s="27" t="s">
        <v>63</v>
      </c>
      <c r="B42" s="19" t="s">
        <v>64</v>
      </c>
      <c r="C42" s="33">
        <v>0</v>
      </c>
      <c r="D42" s="84">
        <f t="shared" si="11"/>
        <v>0</v>
      </c>
      <c r="E42" s="84">
        <f aca="true" t="shared" si="12" ref="E42:E54">C42*25%</f>
        <v>0</v>
      </c>
      <c r="F42" s="84">
        <f aca="true" t="shared" si="13" ref="F42:F54">C42*0.2</f>
        <v>0</v>
      </c>
      <c r="G42" s="84">
        <f aca="true" t="shared" si="14" ref="G42:G54">C42*0.25</f>
        <v>0</v>
      </c>
      <c r="H42" s="81">
        <f t="shared" si="7"/>
        <v>0</v>
      </c>
    </row>
    <row r="43" spans="1:8" ht="12.75">
      <c r="A43" s="27" t="s">
        <v>141</v>
      </c>
      <c r="B43" s="19" t="s">
        <v>140</v>
      </c>
      <c r="C43" s="33">
        <v>0</v>
      </c>
      <c r="D43" s="84">
        <f t="shared" si="11"/>
        <v>0</v>
      </c>
      <c r="E43" s="84">
        <f t="shared" si="12"/>
        <v>0</v>
      </c>
      <c r="F43" s="84">
        <f t="shared" si="13"/>
        <v>0</v>
      </c>
      <c r="G43" s="84">
        <f t="shared" si="14"/>
        <v>0</v>
      </c>
      <c r="H43" s="81">
        <f t="shared" si="7"/>
        <v>0</v>
      </c>
    </row>
    <row r="44" spans="1:8" ht="12.75">
      <c r="A44" s="27" t="s">
        <v>65</v>
      </c>
      <c r="B44" s="19" t="s">
        <v>66</v>
      </c>
      <c r="C44" s="33">
        <v>0</v>
      </c>
      <c r="D44" s="84">
        <f t="shared" si="11"/>
        <v>0</v>
      </c>
      <c r="E44" s="84">
        <f t="shared" si="12"/>
        <v>0</v>
      </c>
      <c r="F44" s="84">
        <f t="shared" si="13"/>
        <v>0</v>
      </c>
      <c r="G44" s="84">
        <f t="shared" si="14"/>
        <v>0</v>
      </c>
      <c r="H44" s="81">
        <f t="shared" si="7"/>
        <v>0</v>
      </c>
    </row>
    <row r="45" spans="1:8" ht="12.75">
      <c r="A45" s="27" t="s">
        <v>67</v>
      </c>
      <c r="B45" s="19" t="s">
        <v>68</v>
      </c>
      <c r="C45" s="33">
        <v>0</v>
      </c>
      <c r="D45" s="84">
        <f t="shared" si="11"/>
        <v>0</v>
      </c>
      <c r="E45" s="84">
        <f t="shared" si="12"/>
        <v>0</v>
      </c>
      <c r="F45" s="84">
        <f t="shared" si="13"/>
        <v>0</v>
      </c>
      <c r="G45" s="84">
        <f t="shared" si="14"/>
        <v>0</v>
      </c>
      <c r="H45" s="81">
        <f t="shared" si="7"/>
        <v>0</v>
      </c>
    </row>
    <row r="46" spans="1:8" ht="12.75">
      <c r="A46" s="27" t="s">
        <v>69</v>
      </c>
      <c r="B46" s="19" t="s">
        <v>70</v>
      </c>
      <c r="C46" s="33">
        <v>0</v>
      </c>
      <c r="D46" s="84">
        <f t="shared" si="11"/>
        <v>0</v>
      </c>
      <c r="E46" s="84">
        <f t="shared" si="12"/>
        <v>0</v>
      </c>
      <c r="F46" s="84">
        <f t="shared" si="13"/>
        <v>0</v>
      </c>
      <c r="G46" s="84">
        <f t="shared" si="14"/>
        <v>0</v>
      </c>
      <c r="H46" s="81">
        <f t="shared" si="7"/>
        <v>0</v>
      </c>
    </row>
    <row r="47" spans="1:8" ht="12.75">
      <c r="A47" s="27" t="s">
        <v>71</v>
      </c>
      <c r="B47" s="19" t="s">
        <v>72</v>
      </c>
      <c r="C47" s="33">
        <v>0</v>
      </c>
      <c r="D47" s="84">
        <f t="shared" si="11"/>
        <v>0</v>
      </c>
      <c r="E47" s="84">
        <f t="shared" si="12"/>
        <v>0</v>
      </c>
      <c r="F47" s="84">
        <f t="shared" si="13"/>
        <v>0</v>
      </c>
      <c r="G47" s="84">
        <f t="shared" si="14"/>
        <v>0</v>
      </c>
      <c r="H47" s="81">
        <f t="shared" si="7"/>
        <v>0</v>
      </c>
    </row>
    <row r="48" spans="1:8" ht="12.75">
      <c r="A48" s="27" t="s">
        <v>73</v>
      </c>
      <c r="B48" s="19" t="s">
        <v>74</v>
      </c>
      <c r="C48" s="33">
        <v>0</v>
      </c>
      <c r="D48" s="84">
        <f t="shared" si="11"/>
        <v>0</v>
      </c>
      <c r="E48" s="84">
        <f t="shared" si="12"/>
        <v>0</v>
      </c>
      <c r="F48" s="84">
        <f t="shared" si="13"/>
        <v>0</v>
      </c>
      <c r="G48" s="84">
        <f t="shared" si="14"/>
        <v>0</v>
      </c>
      <c r="H48" s="81">
        <f t="shared" si="7"/>
        <v>0</v>
      </c>
    </row>
    <row r="49" spans="1:8" ht="12.75">
      <c r="A49" s="27" t="s">
        <v>75</v>
      </c>
      <c r="B49" s="19" t="s">
        <v>76</v>
      </c>
      <c r="C49" s="33">
        <v>0</v>
      </c>
      <c r="D49" s="84">
        <f t="shared" si="11"/>
        <v>0</v>
      </c>
      <c r="E49" s="84">
        <f t="shared" si="12"/>
        <v>0</v>
      </c>
      <c r="F49" s="84">
        <f t="shared" si="13"/>
        <v>0</v>
      </c>
      <c r="G49" s="84">
        <f t="shared" si="14"/>
        <v>0</v>
      </c>
      <c r="H49" s="81">
        <f t="shared" si="7"/>
        <v>0</v>
      </c>
    </row>
    <row r="50" spans="1:8" ht="12.75">
      <c r="A50" s="27" t="s">
        <v>77</v>
      </c>
      <c r="B50" s="19" t="s">
        <v>78</v>
      </c>
      <c r="C50" s="33">
        <v>0</v>
      </c>
      <c r="D50" s="84">
        <f t="shared" si="11"/>
        <v>0</v>
      </c>
      <c r="E50" s="84">
        <f t="shared" si="12"/>
        <v>0</v>
      </c>
      <c r="F50" s="84">
        <f t="shared" si="13"/>
        <v>0</v>
      </c>
      <c r="G50" s="84">
        <f t="shared" si="14"/>
        <v>0</v>
      </c>
      <c r="H50" s="81">
        <f t="shared" si="7"/>
        <v>0</v>
      </c>
    </row>
    <row r="51" spans="1:8" ht="12.75">
      <c r="A51" s="27" t="s">
        <v>79</v>
      </c>
      <c r="B51" s="19" t="s">
        <v>80</v>
      </c>
      <c r="C51" s="33">
        <v>0</v>
      </c>
      <c r="D51" s="84">
        <f t="shared" si="11"/>
        <v>0</v>
      </c>
      <c r="E51" s="84">
        <f t="shared" si="12"/>
        <v>0</v>
      </c>
      <c r="F51" s="84">
        <f t="shared" si="13"/>
        <v>0</v>
      </c>
      <c r="G51" s="84">
        <f t="shared" si="14"/>
        <v>0</v>
      </c>
      <c r="H51" s="81">
        <f t="shared" si="7"/>
        <v>0</v>
      </c>
    </row>
    <row r="52" spans="1:8" ht="12.75">
      <c r="A52" s="27" t="s">
        <v>81</v>
      </c>
      <c r="B52" s="19" t="s">
        <v>82</v>
      </c>
      <c r="C52" s="33">
        <v>0</v>
      </c>
      <c r="D52" s="84">
        <f t="shared" si="11"/>
        <v>0</v>
      </c>
      <c r="E52" s="84">
        <f t="shared" si="12"/>
        <v>0</v>
      </c>
      <c r="F52" s="84">
        <f t="shared" si="13"/>
        <v>0</v>
      </c>
      <c r="G52" s="84">
        <f t="shared" si="14"/>
        <v>0</v>
      </c>
      <c r="H52" s="81">
        <f t="shared" si="7"/>
        <v>0</v>
      </c>
    </row>
    <row r="53" spans="1:8" ht="12.75">
      <c r="A53" s="27" t="s">
        <v>83</v>
      </c>
      <c r="B53" s="19" t="s">
        <v>94</v>
      </c>
      <c r="C53" s="33">
        <v>0</v>
      </c>
      <c r="D53" s="84">
        <f t="shared" si="11"/>
        <v>0</v>
      </c>
      <c r="E53" s="84">
        <f t="shared" si="12"/>
        <v>0</v>
      </c>
      <c r="F53" s="84">
        <f t="shared" si="13"/>
        <v>0</v>
      </c>
      <c r="G53" s="84">
        <f t="shared" si="14"/>
        <v>0</v>
      </c>
      <c r="H53" s="81">
        <f t="shared" si="7"/>
        <v>0</v>
      </c>
    </row>
    <row r="54" spans="1:8" ht="12.75">
      <c r="A54" s="25" t="s">
        <v>85</v>
      </c>
      <c r="B54" s="11" t="s">
        <v>86</v>
      </c>
      <c r="C54" s="12">
        <v>0</v>
      </c>
      <c r="D54" s="12">
        <f t="shared" si="11"/>
        <v>0</v>
      </c>
      <c r="E54" s="12">
        <f t="shared" si="12"/>
        <v>0</v>
      </c>
      <c r="F54" s="12">
        <f t="shared" si="13"/>
        <v>0</v>
      </c>
      <c r="G54" s="12">
        <f t="shared" si="14"/>
        <v>0</v>
      </c>
      <c r="H54" s="13">
        <f t="shared" si="7"/>
        <v>0</v>
      </c>
    </row>
    <row r="55" spans="1:8" ht="12.75">
      <c r="A55" s="50"/>
      <c r="B55" s="26" t="s">
        <v>87</v>
      </c>
      <c r="C55" s="12">
        <f>C56+C57+C58+C59+C60</f>
        <v>0</v>
      </c>
      <c r="D55" s="12">
        <f>C55*0.3</f>
        <v>0</v>
      </c>
      <c r="E55" s="12">
        <f>C55*0.25</f>
        <v>0</v>
      </c>
      <c r="F55" s="12">
        <f>C55*0.2</f>
        <v>0</v>
      </c>
      <c r="G55" s="12">
        <f>E55</f>
        <v>0</v>
      </c>
      <c r="H55" s="12">
        <f t="shared" si="7"/>
        <v>0</v>
      </c>
    </row>
    <row r="56" spans="1:8" ht="12.75">
      <c r="A56" s="27" t="s">
        <v>149</v>
      </c>
      <c r="B56" s="19" t="s">
        <v>88</v>
      </c>
      <c r="C56" s="16">
        <v>0</v>
      </c>
      <c r="D56" s="84">
        <f t="shared" si="11"/>
        <v>0</v>
      </c>
      <c r="E56" s="84">
        <f>C56*25%</f>
        <v>0</v>
      </c>
      <c r="F56" s="84">
        <f>C56*0.2</f>
        <v>0</v>
      </c>
      <c r="G56" s="84">
        <f>C56*0.25</f>
        <v>0</v>
      </c>
      <c r="H56" s="81">
        <f t="shared" si="7"/>
        <v>0</v>
      </c>
    </row>
    <row r="57" spans="1:8" ht="12.75">
      <c r="A57" s="27" t="s">
        <v>150</v>
      </c>
      <c r="B57" s="19" t="s">
        <v>89</v>
      </c>
      <c r="C57" s="16">
        <v>0</v>
      </c>
      <c r="D57" s="84">
        <f t="shared" si="11"/>
        <v>0</v>
      </c>
      <c r="E57" s="84">
        <f>C57*25%</f>
        <v>0</v>
      </c>
      <c r="F57" s="84">
        <f>C57*0.2</f>
        <v>0</v>
      </c>
      <c r="G57" s="84">
        <f>C57*0.25</f>
        <v>0</v>
      </c>
      <c r="H57" s="81">
        <f t="shared" si="7"/>
        <v>0</v>
      </c>
    </row>
    <row r="58" spans="1:8" ht="12.75">
      <c r="A58" s="27" t="s">
        <v>151</v>
      </c>
      <c r="B58" s="19" t="s">
        <v>90</v>
      </c>
      <c r="C58" s="16">
        <v>0</v>
      </c>
      <c r="D58" s="84">
        <f t="shared" si="11"/>
        <v>0</v>
      </c>
      <c r="E58" s="84">
        <f>C58*25%</f>
        <v>0</v>
      </c>
      <c r="F58" s="84">
        <f>C58*0.2</f>
        <v>0</v>
      </c>
      <c r="G58" s="84">
        <f>C58*0.25</f>
        <v>0</v>
      </c>
      <c r="H58" s="81">
        <f t="shared" si="7"/>
        <v>0</v>
      </c>
    </row>
    <row r="59" spans="1:8" ht="12.75">
      <c r="A59" s="27" t="s">
        <v>91</v>
      </c>
      <c r="B59" s="19" t="s">
        <v>92</v>
      </c>
      <c r="C59" s="16">
        <v>0</v>
      </c>
      <c r="D59" s="84">
        <f t="shared" si="11"/>
        <v>0</v>
      </c>
      <c r="E59" s="84">
        <f>C59*25%</f>
        <v>0</v>
      </c>
      <c r="F59" s="84">
        <f>C59*0.2</f>
        <v>0</v>
      </c>
      <c r="G59" s="84">
        <f>C59*0.25</f>
        <v>0</v>
      </c>
      <c r="H59" s="81">
        <f t="shared" si="7"/>
        <v>0</v>
      </c>
    </row>
    <row r="60" spans="1:8" ht="12.75">
      <c r="A60" s="69" t="s">
        <v>93</v>
      </c>
      <c r="B60" s="70" t="s">
        <v>161</v>
      </c>
      <c r="C60" s="73">
        <v>0</v>
      </c>
      <c r="D60" s="71"/>
      <c r="E60" s="71"/>
      <c r="F60" s="71"/>
      <c r="G60" s="71"/>
      <c r="H60" s="71"/>
    </row>
    <row r="61" spans="1:8" ht="12.75">
      <c r="A61" s="69"/>
      <c r="B61" s="70"/>
      <c r="C61" s="73">
        <v>0</v>
      </c>
      <c r="D61" s="71"/>
      <c r="E61" s="71"/>
      <c r="F61" s="71"/>
      <c r="G61" s="71"/>
      <c r="H61" s="71"/>
    </row>
    <row r="62" spans="1:8" ht="12.75">
      <c r="A62" s="15"/>
      <c r="B62" s="28" t="s">
        <v>105</v>
      </c>
      <c r="C62" s="16">
        <v>0</v>
      </c>
      <c r="D62" s="32"/>
      <c r="E62" s="9"/>
      <c r="F62" s="9"/>
      <c r="G62" s="9"/>
      <c r="H62" s="9"/>
    </row>
    <row r="63" spans="1:8" ht="12.75">
      <c r="A63" s="29" t="s">
        <v>35</v>
      </c>
      <c r="B63" s="11" t="s">
        <v>95</v>
      </c>
      <c r="C63" s="12">
        <f>C64+C65+C66+C67+C68</f>
        <v>0</v>
      </c>
      <c r="D63" s="12"/>
      <c r="E63" s="13"/>
      <c r="F63" s="13"/>
      <c r="G63" s="13"/>
      <c r="H63" s="13"/>
    </row>
    <row r="64" spans="1:8" ht="12.75">
      <c r="A64" s="30"/>
      <c r="B64" s="31" t="s">
        <v>96</v>
      </c>
      <c r="C64" s="16">
        <v>0</v>
      </c>
      <c r="D64" s="9"/>
      <c r="E64" s="9"/>
      <c r="F64" s="9"/>
      <c r="G64" s="9"/>
      <c r="H64" s="9"/>
    </row>
    <row r="65" spans="1:8" ht="12.75">
      <c r="A65" s="30"/>
      <c r="B65" s="31" t="s">
        <v>97</v>
      </c>
      <c r="C65" s="16">
        <v>0</v>
      </c>
      <c r="D65" s="16"/>
      <c r="E65" s="16"/>
      <c r="F65" s="16"/>
      <c r="G65" s="9"/>
      <c r="H65" s="9"/>
    </row>
    <row r="66" spans="1:8" ht="12.75">
      <c r="A66" s="30" t="s">
        <v>117</v>
      </c>
      <c r="B66" s="31" t="s">
        <v>118</v>
      </c>
      <c r="C66" s="16">
        <v>0</v>
      </c>
      <c r="D66" s="9"/>
      <c r="E66" s="9"/>
      <c r="F66" s="9"/>
      <c r="G66" s="9"/>
      <c r="H66" s="9"/>
    </row>
    <row r="67" spans="1:8" ht="12.75">
      <c r="A67" s="9" t="s">
        <v>106</v>
      </c>
      <c r="B67" s="9" t="s">
        <v>107</v>
      </c>
      <c r="C67" s="16">
        <v>0</v>
      </c>
      <c r="D67" s="9"/>
      <c r="E67" s="9"/>
      <c r="F67" s="9"/>
      <c r="G67" s="9"/>
      <c r="H67" s="9"/>
    </row>
    <row r="68" spans="1:8" ht="12.75">
      <c r="A68" s="9" t="s">
        <v>108</v>
      </c>
      <c r="B68" s="9" t="s">
        <v>109</v>
      </c>
      <c r="C68" s="16">
        <v>0</v>
      </c>
      <c r="D68" s="9"/>
      <c r="E68" s="9"/>
      <c r="F68" s="9"/>
      <c r="G68" s="9"/>
      <c r="H68" s="9"/>
    </row>
    <row r="69" spans="1:8" ht="12.75">
      <c r="A69" s="9" t="s">
        <v>110</v>
      </c>
      <c r="B69" s="9" t="s">
        <v>111</v>
      </c>
      <c r="C69" s="16">
        <v>0</v>
      </c>
      <c r="D69" s="9"/>
      <c r="E69" s="9"/>
      <c r="F69" s="9"/>
      <c r="G69" s="9"/>
      <c r="H69" s="9"/>
    </row>
    <row r="70" spans="1:8" ht="12.75">
      <c r="A70" s="9" t="s">
        <v>112</v>
      </c>
      <c r="B70" s="9" t="s">
        <v>113</v>
      </c>
      <c r="C70" s="16">
        <v>0</v>
      </c>
      <c r="D70" s="9"/>
      <c r="E70" s="9"/>
      <c r="F70" s="9"/>
      <c r="G70" s="9"/>
      <c r="H70" s="9"/>
    </row>
    <row r="71" spans="1:8" ht="12.75">
      <c r="A71" s="9" t="s">
        <v>114</v>
      </c>
      <c r="B71" s="9" t="s">
        <v>143</v>
      </c>
      <c r="C71" s="16">
        <v>0</v>
      </c>
      <c r="D71" s="9"/>
      <c r="E71" s="9"/>
      <c r="F71" s="9"/>
      <c r="G71" s="9"/>
      <c r="H71" s="9"/>
    </row>
    <row r="72" spans="1:8" ht="12.75">
      <c r="A72" s="57" t="s">
        <v>115</v>
      </c>
      <c r="B72" s="9" t="s">
        <v>116</v>
      </c>
      <c r="C72" s="16">
        <v>0</v>
      </c>
      <c r="D72" s="9"/>
      <c r="E72" s="9"/>
      <c r="F72" s="9"/>
      <c r="G72" s="9"/>
      <c r="H72" s="9"/>
    </row>
    <row r="73" spans="1:8" ht="12.75">
      <c r="A73" s="57"/>
      <c r="B73" s="9" t="s">
        <v>160</v>
      </c>
      <c r="C73" s="16">
        <v>0</v>
      </c>
      <c r="D73" s="9"/>
      <c r="E73" s="9"/>
      <c r="F73" s="9"/>
      <c r="G73" s="9"/>
      <c r="H73" s="9"/>
    </row>
    <row r="74" spans="1:8" ht="12.75">
      <c r="A74" s="57" t="s">
        <v>119</v>
      </c>
      <c r="B74" s="54" t="s">
        <v>120</v>
      </c>
      <c r="C74" s="16">
        <v>0</v>
      </c>
      <c r="D74" s="9"/>
      <c r="E74" s="9"/>
      <c r="F74" s="9"/>
      <c r="G74" s="9"/>
      <c r="H74" s="9"/>
    </row>
    <row r="75" spans="1:8" ht="12.75">
      <c r="A75" s="9" t="s">
        <v>121</v>
      </c>
      <c r="B75" s="9" t="s">
        <v>145</v>
      </c>
      <c r="C75" s="16">
        <v>0</v>
      </c>
      <c r="D75" s="9"/>
      <c r="E75" s="9"/>
      <c r="F75" s="9"/>
      <c r="G75" s="9"/>
      <c r="H75" s="9"/>
    </row>
    <row r="76" spans="1:8" ht="12.75">
      <c r="A76" s="9" t="s">
        <v>122</v>
      </c>
      <c r="B76" s="9" t="s">
        <v>123</v>
      </c>
      <c r="C76" s="16">
        <v>0</v>
      </c>
      <c r="D76" s="9"/>
      <c r="E76" s="9"/>
      <c r="F76" s="9"/>
      <c r="G76" s="9"/>
      <c r="H76" s="9"/>
    </row>
    <row r="77" spans="1:8" ht="12.75">
      <c r="A77" s="9" t="s">
        <v>124</v>
      </c>
      <c r="B77" s="9" t="s">
        <v>125</v>
      </c>
      <c r="C77" s="16">
        <v>0</v>
      </c>
      <c r="D77" s="9"/>
      <c r="E77" s="9"/>
      <c r="F77" s="9"/>
      <c r="G77" s="9"/>
      <c r="H77" s="9"/>
    </row>
    <row r="78" spans="1:8" ht="12.75">
      <c r="A78" s="9" t="s">
        <v>126</v>
      </c>
      <c r="B78" s="9" t="s">
        <v>127</v>
      </c>
      <c r="C78" s="16">
        <v>0</v>
      </c>
      <c r="D78" s="9"/>
      <c r="E78" s="9"/>
      <c r="F78" s="9"/>
      <c r="G78" s="9"/>
      <c r="H78" s="9"/>
    </row>
    <row r="79" spans="1:8" ht="12.75">
      <c r="A79" s="9"/>
      <c r="B79" s="9" t="s">
        <v>152</v>
      </c>
      <c r="C79" s="16">
        <v>0</v>
      </c>
      <c r="D79" s="9"/>
      <c r="E79" s="9"/>
      <c r="F79" s="9"/>
      <c r="G79" s="9"/>
      <c r="H79" s="9"/>
    </row>
    <row r="80" spans="1:8" ht="12.75">
      <c r="A80" s="1"/>
      <c r="B80" s="33" t="s">
        <v>153</v>
      </c>
      <c r="C80" s="16">
        <v>0</v>
      </c>
      <c r="D80" s="1"/>
      <c r="E80" s="1"/>
      <c r="F80" s="1"/>
      <c r="G80" s="1"/>
      <c r="H80" s="1"/>
    </row>
    <row r="81" spans="1:8" ht="12.75">
      <c r="A81" s="1"/>
      <c r="B81" s="33" t="s">
        <v>154</v>
      </c>
      <c r="C81" s="16">
        <v>0</v>
      </c>
      <c r="D81" s="1"/>
      <c r="E81" s="1"/>
      <c r="F81" s="1"/>
      <c r="G81" s="1"/>
      <c r="H81" s="1"/>
    </row>
  </sheetData>
  <sheetProtection/>
  <mergeCells count="4">
    <mergeCell ref="A1:H1"/>
    <mergeCell ref="A3:H3"/>
    <mergeCell ref="A5:H5"/>
    <mergeCell ref="A6:H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82"/>
  <sheetViews>
    <sheetView zoomScalePageLayoutView="0" workbookViewId="0" topLeftCell="A19">
      <selection activeCell="F56" sqref="F56"/>
    </sheetView>
  </sheetViews>
  <sheetFormatPr defaultColWidth="9.140625" defaultRowHeight="12.75"/>
  <cols>
    <col min="1" max="1" width="7.57421875" style="0" customWidth="1"/>
    <col min="2" max="2" width="38.57421875" style="0" customWidth="1"/>
    <col min="3" max="3" width="6.7109375" style="0" customWidth="1"/>
    <col min="4" max="4" width="6.421875" style="0" customWidth="1"/>
    <col min="5" max="5" width="7.00390625" style="0" customWidth="1"/>
    <col min="6" max="6" width="6.140625" style="0" customWidth="1"/>
    <col min="7" max="7" width="7.57421875" style="0" customWidth="1"/>
    <col min="8" max="8" width="6.140625" style="0" customWidth="1"/>
    <col min="9" max="10" width="6.57421875" style="0" customWidth="1"/>
  </cols>
  <sheetData>
    <row r="2" spans="1:17" ht="12.75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66"/>
      <c r="L2" s="66"/>
      <c r="M2" s="66"/>
      <c r="N2" s="66"/>
      <c r="O2" s="66"/>
      <c r="P2" s="66"/>
      <c r="Q2" s="66"/>
    </row>
    <row r="4" spans="1:10" ht="12.75">
      <c r="A4" s="150" t="s">
        <v>165</v>
      </c>
      <c r="B4" s="150"/>
      <c r="C4" s="150"/>
      <c r="D4" s="150"/>
      <c r="E4" s="150"/>
      <c r="F4" s="150"/>
      <c r="G4" s="150"/>
      <c r="H4" s="150"/>
      <c r="I4" s="150"/>
      <c r="J4" s="150"/>
    </row>
    <row r="5" spans="1:10" ht="12.75">
      <c r="A5" s="155"/>
      <c r="B5" s="155"/>
      <c r="C5" s="155"/>
      <c r="D5" s="155"/>
      <c r="E5" s="155"/>
      <c r="F5" s="155"/>
      <c r="G5" s="155"/>
      <c r="H5" s="155"/>
      <c r="I5" s="155"/>
      <c r="J5" s="42"/>
    </row>
    <row r="6" spans="1:10" ht="12.75">
      <c r="A6" s="155" t="s">
        <v>156</v>
      </c>
      <c r="B6" s="155"/>
      <c r="C6" s="155"/>
      <c r="D6" s="155"/>
      <c r="E6" s="155"/>
      <c r="F6" s="155"/>
      <c r="G6" s="155"/>
      <c r="H6" s="155"/>
      <c r="I6" s="155"/>
      <c r="J6" s="155"/>
    </row>
    <row r="7" spans="1:10" ht="12.75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ht="63.75">
      <c r="A8" s="5" t="s">
        <v>1</v>
      </c>
      <c r="B8" s="6" t="s">
        <v>2</v>
      </c>
      <c r="C8" s="7" t="s">
        <v>102</v>
      </c>
      <c r="D8" s="9" t="s">
        <v>129</v>
      </c>
      <c r="E8" s="9" t="s">
        <v>131</v>
      </c>
      <c r="F8" s="8">
        <v>0.3</v>
      </c>
      <c r="G8" s="8">
        <v>0.25</v>
      </c>
      <c r="H8" s="8">
        <v>0.2</v>
      </c>
      <c r="I8" s="8">
        <v>0.25</v>
      </c>
      <c r="J8" s="65" t="s">
        <v>146</v>
      </c>
    </row>
    <row r="9" spans="1:10" ht="12.75">
      <c r="A9" s="10"/>
      <c r="B9" s="11" t="s">
        <v>4</v>
      </c>
      <c r="C9" s="22">
        <f>C10+C16+C19+C24</f>
        <v>35744</v>
      </c>
      <c r="D9" s="22">
        <f>D10+D16+D19+D24</f>
        <v>16755</v>
      </c>
      <c r="E9" s="22">
        <f>E10+E16+E19+E24</f>
        <v>18989</v>
      </c>
      <c r="F9" s="14">
        <f>F10</f>
        <v>10723.199999999999</v>
      </c>
      <c r="G9" s="14">
        <f>G10</f>
        <v>8936</v>
      </c>
      <c r="H9" s="14">
        <f>H10</f>
        <v>7148.8</v>
      </c>
      <c r="I9" s="14">
        <f>I10</f>
        <v>8936</v>
      </c>
      <c r="J9" s="14">
        <f>J10</f>
        <v>35744</v>
      </c>
    </row>
    <row r="10" spans="1:10" ht="12.75">
      <c r="A10" s="10"/>
      <c r="B10" s="11" t="s">
        <v>5</v>
      </c>
      <c r="C10" s="22">
        <f>C11+C12+C13+C14+C15</f>
        <v>35744</v>
      </c>
      <c r="D10" s="22">
        <f>D11+D12+D13+D14+D15</f>
        <v>16755</v>
      </c>
      <c r="E10" s="22">
        <f>E11+E12+E13+E14+E15</f>
        <v>18989</v>
      </c>
      <c r="F10" s="22">
        <f>C10*0.3</f>
        <v>10723.199999999999</v>
      </c>
      <c r="G10" s="22">
        <f>C10*25%</f>
        <v>8936</v>
      </c>
      <c r="H10" s="22">
        <f>C10*0.2</f>
        <v>7148.8</v>
      </c>
      <c r="I10" s="22">
        <f>C10*25%</f>
        <v>8936</v>
      </c>
      <c r="J10" s="22">
        <f>SUM(F10:I10)</f>
        <v>35744</v>
      </c>
    </row>
    <row r="11" spans="1:10" ht="12.75">
      <c r="A11" s="15" t="s">
        <v>6</v>
      </c>
      <c r="B11" s="31" t="s">
        <v>7</v>
      </c>
      <c r="C11" s="14">
        <f>D11+E11</f>
        <v>35744</v>
      </c>
      <c r="D11" s="39">
        <v>16755</v>
      </c>
      <c r="E11" s="39">
        <v>18989</v>
      </c>
      <c r="F11" s="82">
        <f>C11*0.3</f>
        <v>10723.199999999999</v>
      </c>
      <c r="G11" s="82">
        <f>C11*25%</f>
        <v>8936</v>
      </c>
      <c r="H11" s="82">
        <f>C11*0.2</f>
        <v>7148.8</v>
      </c>
      <c r="I11" s="82">
        <f>C11*25%</f>
        <v>8936</v>
      </c>
      <c r="J11" s="14">
        <f aca="true" t="shared" si="0" ref="J11:J26">SUM(F11:I11)</f>
        <v>35744</v>
      </c>
    </row>
    <row r="12" spans="1:10" ht="12.75">
      <c r="A12" s="15" t="s">
        <v>8</v>
      </c>
      <c r="B12" s="19" t="s">
        <v>9</v>
      </c>
      <c r="C12" s="22"/>
      <c r="D12" s="40"/>
      <c r="E12" s="40"/>
      <c r="F12" s="82"/>
      <c r="G12" s="82"/>
      <c r="H12" s="82"/>
      <c r="I12" s="82"/>
      <c r="J12" s="14">
        <f t="shared" si="0"/>
        <v>0</v>
      </c>
    </row>
    <row r="13" spans="1:10" ht="12.75">
      <c r="A13" s="15" t="s">
        <v>10</v>
      </c>
      <c r="B13" s="19" t="s">
        <v>11</v>
      </c>
      <c r="C13" s="22"/>
      <c r="D13" s="40"/>
      <c r="E13" s="40"/>
      <c r="F13" s="82"/>
      <c r="G13" s="82"/>
      <c r="H13" s="82"/>
      <c r="I13" s="82"/>
      <c r="J13" s="14">
        <f t="shared" si="0"/>
        <v>0</v>
      </c>
    </row>
    <row r="14" spans="1:10" ht="12.75">
      <c r="A14" s="15" t="s">
        <v>12</v>
      </c>
      <c r="B14" s="19" t="s">
        <v>13</v>
      </c>
      <c r="C14" s="22"/>
      <c r="D14" s="40"/>
      <c r="E14" s="40"/>
      <c r="F14" s="82"/>
      <c r="G14" s="82"/>
      <c r="H14" s="82"/>
      <c r="I14" s="82"/>
      <c r="J14" s="14">
        <f t="shared" si="0"/>
        <v>0</v>
      </c>
    </row>
    <row r="15" spans="1:10" ht="12.75">
      <c r="A15" s="15" t="s">
        <v>14</v>
      </c>
      <c r="B15" s="19" t="s">
        <v>15</v>
      </c>
      <c r="C15" s="22"/>
      <c r="D15" s="40"/>
      <c r="E15" s="40"/>
      <c r="F15" s="82"/>
      <c r="G15" s="82"/>
      <c r="H15" s="82"/>
      <c r="I15" s="82"/>
      <c r="J15" s="14">
        <f t="shared" si="0"/>
        <v>0</v>
      </c>
    </row>
    <row r="16" spans="1:10" ht="12.75">
      <c r="A16" s="10"/>
      <c r="B16" s="11" t="s">
        <v>16</v>
      </c>
      <c r="C16" s="22">
        <f>C17+C18</f>
        <v>0</v>
      </c>
      <c r="D16" s="22">
        <f aca="true" t="shared" si="1" ref="D16:I16">D17+D18</f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  <c r="H16" s="22">
        <f t="shared" si="1"/>
        <v>0</v>
      </c>
      <c r="I16" s="22">
        <f t="shared" si="1"/>
        <v>0</v>
      </c>
      <c r="J16" s="14">
        <f t="shared" si="0"/>
        <v>0</v>
      </c>
    </row>
    <row r="17" spans="1:10" ht="12.75">
      <c r="A17" s="15" t="s">
        <v>17</v>
      </c>
      <c r="B17" s="19" t="s">
        <v>18</v>
      </c>
      <c r="C17" s="14">
        <v>0</v>
      </c>
      <c r="D17" s="40">
        <v>0</v>
      </c>
      <c r="E17" s="40"/>
      <c r="F17" s="82"/>
      <c r="G17" s="82"/>
      <c r="H17" s="82"/>
      <c r="I17" s="82"/>
      <c r="J17" s="14">
        <f t="shared" si="0"/>
        <v>0</v>
      </c>
    </row>
    <row r="18" spans="1:10" ht="12.75">
      <c r="A18" s="15" t="s">
        <v>19</v>
      </c>
      <c r="B18" s="19" t="s">
        <v>20</v>
      </c>
      <c r="C18" s="14"/>
      <c r="D18" s="40"/>
      <c r="E18" s="40"/>
      <c r="F18" s="82"/>
      <c r="G18" s="82"/>
      <c r="H18" s="82"/>
      <c r="I18" s="82"/>
      <c r="J18" s="14">
        <f t="shared" si="0"/>
        <v>0</v>
      </c>
    </row>
    <row r="19" spans="1:10" ht="12.75">
      <c r="A19" s="10"/>
      <c r="B19" s="11" t="s">
        <v>21</v>
      </c>
      <c r="C19" s="22">
        <f>C20+C21+C22+C23</f>
        <v>0</v>
      </c>
      <c r="D19" s="22">
        <f aca="true" t="shared" si="2" ref="D19:I19">D20+D21+D22+D23</f>
        <v>0</v>
      </c>
      <c r="E19" s="22">
        <f t="shared" si="2"/>
        <v>0</v>
      </c>
      <c r="F19" s="22">
        <f t="shared" si="2"/>
        <v>0</v>
      </c>
      <c r="G19" s="22">
        <f t="shared" si="2"/>
        <v>0</v>
      </c>
      <c r="H19" s="22">
        <f t="shared" si="2"/>
        <v>0</v>
      </c>
      <c r="I19" s="22">
        <f t="shared" si="2"/>
        <v>0</v>
      </c>
      <c r="J19" s="14">
        <f t="shared" si="0"/>
        <v>0</v>
      </c>
    </row>
    <row r="20" spans="1:10" ht="12.75">
      <c r="A20" s="15" t="s">
        <v>22</v>
      </c>
      <c r="B20" s="19" t="s">
        <v>23</v>
      </c>
      <c r="C20" s="14"/>
      <c r="D20" s="40"/>
      <c r="E20" s="40"/>
      <c r="F20" s="82"/>
      <c r="G20" s="82"/>
      <c r="H20" s="82"/>
      <c r="I20" s="82"/>
      <c r="J20" s="14">
        <f t="shared" si="0"/>
        <v>0</v>
      </c>
    </row>
    <row r="21" spans="1:10" ht="12.75">
      <c r="A21" s="15" t="s">
        <v>24</v>
      </c>
      <c r="B21" s="19" t="s">
        <v>25</v>
      </c>
      <c r="C21" s="14"/>
      <c r="D21" s="40"/>
      <c r="E21" s="40"/>
      <c r="F21" s="82"/>
      <c r="G21" s="82"/>
      <c r="H21" s="82"/>
      <c r="I21" s="82"/>
      <c r="J21" s="14">
        <f t="shared" si="0"/>
        <v>0</v>
      </c>
    </row>
    <row r="22" spans="1:10" ht="12.75">
      <c r="A22" s="15" t="s">
        <v>26</v>
      </c>
      <c r="B22" s="19" t="s">
        <v>27</v>
      </c>
      <c r="C22" s="14"/>
      <c r="D22" s="40"/>
      <c r="E22" s="40"/>
      <c r="F22" s="82"/>
      <c r="G22" s="82"/>
      <c r="H22" s="82"/>
      <c r="I22" s="82"/>
      <c r="J22" s="14">
        <f t="shared" si="0"/>
        <v>0</v>
      </c>
    </row>
    <row r="23" spans="1:10" ht="12.75">
      <c r="A23" s="15" t="s">
        <v>28</v>
      </c>
      <c r="B23" s="19" t="s">
        <v>29</v>
      </c>
      <c r="C23" s="14"/>
      <c r="D23" s="40"/>
      <c r="E23" s="40"/>
      <c r="F23" s="82"/>
      <c r="G23" s="82"/>
      <c r="H23" s="82"/>
      <c r="I23" s="82"/>
      <c r="J23" s="14">
        <f t="shared" si="0"/>
        <v>0</v>
      </c>
    </row>
    <row r="24" spans="1:10" ht="12.75">
      <c r="A24" s="10"/>
      <c r="B24" s="11" t="s">
        <v>30</v>
      </c>
      <c r="C24" s="22">
        <f>C25</f>
        <v>0</v>
      </c>
      <c r="D24" s="22">
        <f aca="true" t="shared" si="3" ref="D24:I24">D25</f>
        <v>0</v>
      </c>
      <c r="E24" s="22">
        <f t="shared" si="3"/>
        <v>0</v>
      </c>
      <c r="F24" s="22">
        <f t="shared" si="3"/>
        <v>0</v>
      </c>
      <c r="G24" s="22">
        <f t="shared" si="3"/>
        <v>0</v>
      </c>
      <c r="H24" s="22">
        <f t="shared" si="3"/>
        <v>0</v>
      </c>
      <c r="I24" s="22">
        <f t="shared" si="3"/>
        <v>0</v>
      </c>
      <c r="J24" s="14">
        <f t="shared" si="0"/>
        <v>0</v>
      </c>
    </row>
    <row r="25" spans="1:10" ht="12.75">
      <c r="A25" s="15" t="s">
        <v>31</v>
      </c>
      <c r="B25" s="19" t="s">
        <v>32</v>
      </c>
      <c r="C25" s="14"/>
      <c r="D25" s="40"/>
      <c r="E25" s="40"/>
      <c r="F25" s="82"/>
      <c r="G25" s="82"/>
      <c r="H25" s="82"/>
      <c r="I25" s="82"/>
      <c r="J25" s="14">
        <f t="shared" si="0"/>
        <v>0</v>
      </c>
    </row>
    <row r="26" spans="1:10" ht="12.75">
      <c r="A26" s="10"/>
      <c r="B26" s="11" t="s">
        <v>33</v>
      </c>
      <c r="C26" s="22">
        <f>SUM(C10+C16+C19+C24)</f>
        <v>35744</v>
      </c>
      <c r="D26" s="22">
        <f>SUM(D10+D16+D19+D24)</f>
        <v>16755</v>
      </c>
      <c r="E26" s="22">
        <f>SUM(E10+E16+E19+E24)</f>
        <v>18989</v>
      </c>
      <c r="F26" s="22">
        <f>F10</f>
        <v>10723.199999999999</v>
      </c>
      <c r="G26" s="22">
        <f>G10</f>
        <v>8936</v>
      </c>
      <c r="H26" s="22">
        <f>H10</f>
        <v>7148.8</v>
      </c>
      <c r="I26" s="22">
        <f>I10</f>
        <v>8936</v>
      </c>
      <c r="J26" s="22">
        <f t="shared" si="0"/>
        <v>35744</v>
      </c>
    </row>
    <row r="27" spans="1:10" ht="12.75">
      <c r="A27" s="23"/>
      <c r="B27" s="24"/>
      <c r="C27" s="14"/>
      <c r="D27" s="40"/>
      <c r="E27" s="40"/>
      <c r="F27" s="40"/>
      <c r="G27" s="40"/>
      <c r="H27" s="40"/>
      <c r="I27" s="40"/>
      <c r="J27" s="14"/>
    </row>
    <row r="28" spans="1:10" ht="12.75">
      <c r="A28" s="25"/>
      <c r="B28" s="11" t="s">
        <v>34</v>
      </c>
      <c r="C28" s="22">
        <f>C29+C31+C37+C42</f>
        <v>35744</v>
      </c>
      <c r="D28" s="22">
        <f>SUM(D29+D31+D37+D42)</f>
        <v>16755</v>
      </c>
      <c r="E28" s="22">
        <f>SUM(E29+E31+E37+E42)</f>
        <v>18989</v>
      </c>
      <c r="F28" s="22">
        <f>SUM(F29+F31+F37+F42)</f>
        <v>9481.2</v>
      </c>
      <c r="G28" s="22">
        <f>G29+G31+G37+G42</f>
        <v>8936</v>
      </c>
      <c r="H28" s="22">
        <f>H29+H31+H37+H42</f>
        <v>7148.8</v>
      </c>
      <c r="I28" s="22">
        <f>I29+I31+I37+I42</f>
        <v>8936</v>
      </c>
      <c r="J28" s="22">
        <f>SUM(J29+J31+J37+J42)</f>
        <v>34502</v>
      </c>
    </row>
    <row r="29" spans="1:10" ht="12.75">
      <c r="A29" s="25" t="s">
        <v>35</v>
      </c>
      <c r="B29" s="26" t="s">
        <v>36</v>
      </c>
      <c r="C29" s="22">
        <f>SUM(C30:C30)</f>
        <v>21859</v>
      </c>
      <c r="D29" s="22">
        <f>SUM(D30:D30)</f>
        <v>11359</v>
      </c>
      <c r="E29" s="22">
        <f>SUM(E30:E30)</f>
        <v>10500</v>
      </c>
      <c r="F29" s="22">
        <f>F30</f>
        <v>6557.7</v>
      </c>
      <c r="G29" s="22">
        <f>G30</f>
        <v>5464.75</v>
      </c>
      <c r="H29" s="22">
        <f>H30</f>
        <v>4371.8</v>
      </c>
      <c r="I29" s="22">
        <f>I30</f>
        <v>5464.75</v>
      </c>
      <c r="J29" s="22">
        <f>SUM(F29:I29)</f>
        <v>21859</v>
      </c>
    </row>
    <row r="30" spans="1:10" ht="12.75">
      <c r="A30" s="27" t="s">
        <v>37</v>
      </c>
      <c r="B30" s="19" t="s">
        <v>38</v>
      </c>
      <c r="C30" s="14">
        <f>SUM(D30:E30)</f>
        <v>21859</v>
      </c>
      <c r="D30" s="40">
        <v>11359</v>
      </c>
      <c r="E30" s="40">
        <v>10500</v>
      </c>
      <c r="F30" s="82">
        <f>SUM(C30*0.3)</f>
        <v>6557.7</v>
      </c>
      <c r="G30" s="82">
        <f>SUM(C30*0.25)</f>
        <v>5464.75</v>
      </c>
      <c r="H30" s="82">
        <f>SUM(C30*0.2)</f>
        <v>4371.8</v>
      </c>
      <c r="I30" s="82">
        <f>SUM(C30*0.25)</f>
        <v>5464.75</v>
      </c>
      <c r="J30" s="14">
        <f>SUM(F30:I30)</f>
        <v>21859</v>
      </c>
    </row>
    <row r="31" spans="1:10" ht="12.75">
      <c r="A31" s="25" t="s">
        <v>39</v>
      </c>
      <c r="B31" s="26" t="s">
        <v>40</v>
      </c>
      <c r="C31" s="22">
        <f>SUM(C32:C36)</f>
        <v>1395</v>
      </c>
      <c r="D31" s="22">
        <f>SUM(D32:D36)</f>
        <v>735</v>
      </c>
      <c r="E31" s="22">
        <f>SUM(E32:E36)</f>
        <v>660</v>
      </c>
      <c r="F31" s="14">
        <f aca="true" t="shared" si="4" ref="F31:F52">SUM(C31*0.3)</f>
        <v>418.5</v>
      </c>
      <c r="G31" s="14">
        <f aca="true" t="shared" si="5" ref="G31:G52">SUM(C31*0.25)</f>
        <v>348.75</v>
      </c>
      <c r="H31" s="14">
        <f aca="true" t="shared" si="6" ref="H31:H52">SUM(C31*0.2)</f>
        <v>279</v>
      </c>
      <c r="I31" s="14">
        <f aca="true" t="shared" si="7" ref="I31:I52">SUM(C31*0.25)</f>
        <v>348.75</v>
      </c>
      <c r="J31" s="14">
        <f>SUM(F31:I31)</f>
        <v>1395</v>
      </c>
    </row>
    <row r="32" spans="1:10" ht="12.75">
      <c r="A32" s="27" t="s">
        <v>41</v>
      </c>
      <c r="B32" s="19" t="s">
        <v>42</v>
      </c>
      <c r="C32" s="14">
        <v>0</v>
      </c>
      <c r="D32" s="40"/>
      <c r="E32" s="40"/>
      <c r="F32" s="82">
        <f t="shared" si="4"/>
        <v>0</v>
      </c>
      <c r="G32" s="82">
        <f t="shared" si="5"/>
        <v>0</v>
      </c>
      <c r="H32" s="82">
        <f t="shared" si="6"/>
        <v>0</v>
      </c>
      <c r="I32" s="82">
        <f t="shared" si="7"/>
        <v>0</v>
      </c>
      <c r="J32" s="14"/>
    </row>
    <row r="33" spans="1:10" ht="12.75">
      <c r="A33" s="27" t="s">
        <v>43</v>
      </c>
      <c r="B33" s="19" t="s">
        <v>44</v>
      </c>
      <c r="C33" s="14">
        <v>0</v>
      </c>
      <c r="D33" s="40"/>
      <c r="E33" s="40"/>
      <c r="F33" s="82">
        <f t="shared" si="4"/>
        <v>0</v>
      </c>
      <c r="G33" s="82">
        <f t="shared" si="5"/>
        <v>0</v>
      </c>
      <c r="H33" s="82">
        <f t="shared" si="6"/>
        <v>0</v>
      </c>
      <c r="I33" s="82">
        <f t="shared" si="7"/>
        <v>0</v>
      </c>
      <c r="J33" s="14"/>
    </row>
    <row r="34" spans="1:10" ht="12.75">
      <c r="A34" s="27" t="s">
        <v>45</v>
      </c>
      <c r="B34" s="19" t="s">
        <v>46</v>
      </c>
      <c r="C34" s="14">
        <f>SUM(D34:E34)</f>
        <v>1395</v>
      </c>
      <c r="D34" s="40">
        <v>735</v>
      </c>
      <c r="E34" s="40">
        <v>660</v>
      </c>
      <c r="F34" s="82">
        <f t="shared" si="4"/>
        <v>418.5</v>
      </c>
      <c r="G34" s="82">
        <f t="shared" si="5"/>
        <v>348.75</v>
      </c>
      <c r="H34" s="82">
        <f t="shared" si="6"/>
        <v>279</v>
      </c>
      <c r="I34" s="82">
        <f t="shared" si="7"/>
        <v>348.75</v>
      </c>
      <c r="J34" s="14">
        <f>SUM(F34:I34)</f>
        <v>1395</v>
      </c>
    </row>
    <row r="35" spans="1:10" ht="12.75">
      <c r="A35" s="27" t="s">
        <v>47</v>
      </c>
      <c r="B35" s="19" t="s">
        <v>48</v>
      </c>
      <c r="C35" s="14"/>
      <c r="D35" s="40"/>
      <c r="E35" s="40"/>
      <c r="F35" s="82">
        <f t="shared" si="4"/>
        <v>0</v>
      </c>
      <c r="G35" s="82">
        <f t="shared" si="5"/>
        <v>0</v>
      </c>
      <c r="H35" s="82">
        <f t="shared" si="6"/>
        <v>0</v>
      </c>
      <c r="I35" s="82">
        <f t="shared" si="7"/>
        <v>0</v>
      </c>
      <c r="J35" s="14"/>
    </row>
    <row r="36" spans="1:10" ht="12.75">
      <c r="A36" s="27" t="s">
        <v>49</v>
      </c>
      <c r="B36" s="19" t="s">
        <v>50</v>
      </c>
      <c r="C36" s="14"/>
      <c r="D36" s="40"/>
      <c r="E36" s="40"/>
      <c r="F36" s="82">
        <f t="shared" si="4"/>
        <v>0</v>
      </c>
      <c r="G36" s="82">
        <f t="shared" si="5"/>
        <v>0</v>
      </c>
      <c r="H36" s="82">
        <f t="shared" si="6"/>
        <v>0</v>
      </c>
      <c r="I36" s="82">
        <f t="shared" si="7"/>
        <v>0</v>
      </c>
      <c r="J36" s="14"/>
    </row>
    <row r="37" spans="1:10" ht="12.75">
      <c r="A37" s="25" t="s">
        <v>51</v>
      </c>
      <c r="B37" s="26" t="s">
        <v>52</v>
      </c>
      <c r="C37" s="22">
        <f>SUM(C38:C41)</f>
        <v>6085</v>
      </c>
      <c r="D37" s="22">
        <f>SUM(D38:D41)</f>
        <v>2585</v>
      </c>
      <c r="E37" s="22">
        <f>SUM(E38:E41)</f>
        <v>3500</v>
      </c>
      <c r="F37" s="22">
        <f>SUM(F38:F41)</f>
        <v>583.5</v>
      </c>
      <c r="G37" s="22">
        <f>SUM(G38+G39+G40+G41)</f>
        <v>1521.25</v>
      </c>
      <c r="H37" s="22">
        <f>SUM(H38+H39+H40+H41)</f>
        <v>1217</v>
      </c>
      <c r="I37" s="22">
        <f>SUM(I38+I39+I40+I41)</f>
        <v>1521.25</v>
      </c>
      <c r="J37" s="22">
        <f>SUM(J38+J39+J40+J41)</f>
        <v>4843</v>
      </c>
    </row>
    <row r="38" spans="1:10" ht="12.75">
      <c r="A38" s="27" t="s">
        <v>53</v>
      </c>
      <c r="B38" s="19" t="s">
        <v>54</v>
      </c>
      <c r="C38" s="14">
        <f>SUM(D38:E38)</f>
        <v>2837</v>
      </c>
      <c r="D38" s="40">
        <v>1337</v>
      </c>
      <c r="E38" s="40">
        <v>1500</v>
      </c>
      <c r="F38" s="82">
        <v>0</v>
      </c>
      <c r="G38" s="82">
        <f t="shared" si="5"/>
        <v>709.25</v>
      </c>
      <c r="H38" s="82">
        <f t="shared" si="6"/>
        <v>567.4</v>
      </c>
      <c r="I38" s="82">
        <f t="shared" si="7"/>
        <v>709.25</v>
      </c>
      <c r="J38" s="14">
        <f>SUM(F38:I38)</f>
        <v>1985.9</v>
      </c>
    </row>
    <row r="39" spans="1:10" ht="12.75">
      <c r="A39" s="27" t="s">
        <v>55</v>
      </c>
      <c r="B39" s="19" t="s">
        <v>56</v>
      </c>
      <c r="C39" s="14">
        <f>SUM(D39:E39)</f>
        <v>1151</v>
      </c>
      <c r="D39" s="40">
        <v>451</v>
      </c>
      <c r="E39" s="40">
        <v>700</v>
      </c>
      <c r="F39" s="82">
        <f t="shared" si="4"/>
        <v>345.3</v>
      </c>
      <c r="G39" s="82">
        <f t="shared" si="5"/>
        <v>287.75</v>
      </c>
      <c r="H39" s="82">
        <f t="shared" si="6"/>
        <v>230.20000000000002</v>
      </c>
      <c r="I39" s="82">
        <f t="shared" si="7"/>
        <v>287.75</v>
      </c>
      <c r="J39" s="14">
        <f>SUM(F39:I39)</f>
        <v>1151</v>
      </c>
    </row>
    <row r="40" spans="1:10" ht="12.75">
      <c r="A40" s="27" t="s">
        <v>57</v>
      </c>
      <c r="B40" s="19" t="s">
        <v>58</v>
      </c>
      <c r="C40" s="14">
        <f>SUM(D40:E40)</f>
        <v>1303</v>
      </c>
      <c r="D40" s="40">
        <v>503</v>
      </c>
      <c r="E40" s="40">
        <v>800</v>
      </c>
      <c r="F40" s="82">
        <v>0</v>
      </c>
      <c r="G40" s="82">
        <f t="shared" si="5"/>
        <v>325.75</v>
      </c>
      <c r="H40" s="82">
        <f t="shared" si="6"/>
        <v>260.6</v>
      </c>
      <c r="I40" s="82">
        <f t="shared" si="7"/>
        <v>325.75</v>
      </c>
      <c r="J40" s="14">
        <f>SUM(F40:I40)</f>
        <v>912.1</v>
      </c>
    </row>
    <row r="41" spans="1:10" ht="12.75">
      <c r="A41" s="27" t="s">
        <v>59</v>
      </c>
      <c r="B41" s="19" t="s">
        <v>60</v>
      </c>
      <c r="C41" s="14">
        <f>SUM(D41:E41)</f>
        <v>794</v>
      </c>
      <c r="D41" s="40">
        <v>294</v>
      </c>
      <c r="E41" s="40">
        <v>500</v>
      </c>
      <c r="F41" s="82">
        <f t="shared" si="4"/>
        <v>238.2</v>
      </c>
      <c r="G41" s="82">
        <f t="shared" si="5"/>
        <v>198.5</v>
      </c>
      <c r="H41" s="82">
        <f t="shared" si="6"/>
        <v>158.8</v>
      </c>
      <c r="I41" s="82">
        <f t="shared" si="7"/>
        <v>198.5</v>
      </c>
      <c r="J41" s="14">
        <f>SUM(F41:I41)</f>
        <v>794</v>
      </c>
    </row>
    <row r="42" spans="1:10" ht="12.75">
      <c r="A42" s="25" t="s">
        <v>61</v>
      </c>
      <c r="B42" s="26" t="s">
        <v>62</v>
      </c>
      <c r="C42" s="22">
        <f>SUM(C43:C51)</f>
        <v>6405</v>
      </c>
      <c r="D42" s="22">
        <f>SUM(D43:D52)</f>
        <v>2076</v>
      </c>
      <c r="E42" s="22">
        <f>SUM(E43:E52)</f>
        <v>4329</v>
      </c>
      <c r="F42" s="22">
        <f>F43+F44+F45+F46+F47+F48+F49+F50+F51</f>
        <v>1921.5</v>
      </c>
      <c r="G42" s="22">
        <f>G43+G44+G45+G46+G47+G48+G49+G50+G51</f>
        <v>1601.25</v>
      </c>
      <c r="H42" s="22">
        <f>H43+H44+H45+H46+H47+H48+H49+H50+H51</f>
        <v>1281</v>
      </c>
      <c r="I42" s="22">
        <f>I43+I44+I45+I46+I47+I48+I49+I50+I51</f>
        <v>1601.25</v>
      </c>
      <c r="J42" s="22">
        <f>J43+J44+J45+J46+J47+J48+J49+J50+J51</f>
        <v>6405</v>
      </c>
    </row>
    <row r="43" spans="1:10" ht="12.75">
      <c r="A43" s="27" t="s">
        <v>63</v>
      </c>
      <c r="B43" s="19" t="s">
        <v>64</v>
      </c>
      <c r="C43" s="14">
        <f aca="true" t="shared" si="8" ref="C43:C49">SUM(D43:E43)</f>
        <v>2304</v>
      </c>
      <c r="D43" s="40">
        <v>1080</v>
      </c>
      <c r="E43" s="40">
        <v>1224</v>
      </c>
      <c r="F43" s="82">
        <f t="shared" si="4"/>
        <v>691.1999999999999</v>
      </c>
      <c r="G43" s="82">
        <f t="shared" si="5"/>
        <v>576</v>
      </c>
      <c r="H43" s="82">
        <f t="shared" si="6"/>
        <v>460.8</v>
      </c>
      <c r="I43" s="82">
        <f t="shared" si="7"/>
        <v>576</v>
      </c>
      <c r="J43" s="14">
        <f aca="true" t="shared" si="9" ref="J43:J54">SUM(F43:I43)</f>
        <v>2304</v>
      </c>
    </row>
    <row r="44" spans="1:10" ht="12.75">
      <c r="A44" s="27" t="s">
        <v>141</v>
      </c>
      <c r="B44" s="19" t="s">
        <v>140</v>
      </c>
      <c r="C44" s="14">
        <f t="shared" si="8"/>
        <v>0</v>
      </c>
      <c r="D44" s="40"/>
      <c r="E44" s="40"/>
      <c r="F44" s="82">
        <f t="shared" si="4"/>
        <v>0</v>
      </c>
      <c r="G44" s="82">
        <f t="shared" si="5"/>
        <v>0</v>
      </c>
      <c r="H44" s="82">
        <f t="shared" si="6"/>
        <v>0</v>
      </c>
      <c r="I44" s="82">
        <f t="shared" si="7"/>
        <v>0</v>
      </c>
      <c r="J44" s="14">
        <f t="shared" si="9"/>
        <v>0</v>
      </c>
    </row>
    <row r="45" spans="1:10" ht="12.75">
      <c r="A45" s="27" t="s">
        <v>65</v>
      </c>
      <c r="B45" s="19" t="s">
        <v>66</v>
      </c>
      <c r="C45" s="14">
        <f t="shared" si="8"/>
        <v>0</v>
      </c>
      <c r="D45" s="40"/>
      <c r="E45" s="40"/>
      <c r="F45" s="82">
        <f t="shared" si="4"/>
        <v>0</v>
      </c>
      <c r="G45" s="82">
        <f t="shared" si="5"/>
        <v>0</v>
      </c>
      <c r="H45" s="82">
        <f t="shared" si="6"/>
        <v>0</v>
      </c>
      <c r="I45" s="82">
        <f t="shared" si="7"/>
        <v>0</v>
      </c>
      <c r="J45" s="14">
        <f t="shared" si="9"/>
        <v>0</v>
      </c>
    </row>
    <row r="46" spans="1:10" ht="12.75">
      <c r="A46" s="27" t="s">
        <v>67</v>
      </c>
      <c r="B46" s="19" t="s">
        <v>68</v>
      </c>
      <c r="C46" s="14">
        <f t="shared" si="8"/>
        <v>0</v>
      </c>
      <c r="D46" s="40">
        <v>0</v>
      </c>
      <c r="E46" s="40">
        <v>0</v>
      </c>
      <c r="F46" s="82">
        <f t="shared" si="4"/>
        <v>0</v>
      </c>
      <c r="G46" s="82">
        <f t="shared" si="5"/>
        <v>0</v>
      </c>
      <c r="H46" s="82">
        <f t="shared" si="6"/>
        <v>0</v>
      </c>
      <c r="I46" s="82">
        <f t="shared" si="7"/>
        <v>0</v>
      </c>
      <c r="J46" s="14">
        <f t="shared" si="9"/>
        <v>0</v>
      </c>
    </row>
    <row r="47" spans="1:10" ht="12.75">
      <c r="A47" s="27" t="s">
        <v>69</v>
      </c>
      <c r="B47" s="19" t="s">
        <v>70</v>
      </c>
      <c r="C47" s="14">
        <f t="shared" si="8"/>
        <v>0</v>
      </c>
      <c r="D47" s="40">
        <v>0</v>
      </c>
      <c r="E47" s="40">
        <v>0</v>
      </c>
      <c r="F47" s="82">
        <f t="shared" si="4"/>
        <v>0</v>
      </c>
      <c r="G47" s="82">
        <f t="shared" si="5"/>
        <v>0</v>
      </c>
      <c r="H47" s="82">
        <f t="shared" si="6"/>
        <v>0</v>
      </c>
      <c r="I47" s="82">
        <f t="shared" si="7"/>
        <v>0</v>
      </c>
      <c r="J47" s="14">
        <f t="shared" si="9"/>
        <v>0</v>
      </c>
    </row>
    <row r="48" spans="1:10" ht="12.75">
      <c r="A48" s="27" t="s">
        <v>71</v>
      </c>
      <c r="B48" s="19" t="s">
        <v>72</v>
      </c>
      <c r="C48" s="14">
        <f t="shared" si="8"/>
        <v>4101</v>
      </c>
      <c r="D48" s="40">
        <v>996</v>
      </c>
      <c r="E48" s="40">
        <v>3105</v>
      </c>
      <c r="F48" s="82">
        <f t="shared" si="4"/>
        <v>1230.3</v>
      </c>
      <c r="G48" s="82">
        <f t="shared" si="5"/>
        <v>1025.25</v>
      </c>
      <c r="H48" s="82">
        <f t="shared" si="6"/>
        <v>820.2</v>
      </c>
      <c r="I48" s="82">
        <f t="shared" si="7"/>
        <v>1025.25</v>
      </c>
      <c r="J48" s="14">
        <f t="shared" si="9"/>
        <v>4101</v>
      </c>
    </row>
    <row r="49" spans="1:10" ht="12.75">
      <c r="A49" s="27" t="s">
        <v>73</v>
      </c>
      <c r="B49" s="19" t="s">
        <v>74</v>
      </c>
      <c r="C49" s="14">
        <f t="shared" si="8"/>
        <v>0</v>
      </c>
      <c r="D49" s="40">
        <v>0</v>
      </c>
      <c r="E49" s="40">
        <v>0</v>
      </c>
      <c r="F49" s="82">
        <f t="shared" si="4"/>
        <v>0</v>
      </c>
      <c r="G49" s="82">
        <f t="shared" si="5"/>
        <v>0</v>
      </c>
      <c r="H49" s="82">
        <f t="shared" si="6"/>
        <v>0</v>
      </c>
      <c r="I49" s="82">
        <f t="shared" si="7"/>
        <v>0</v>
      </c>
      <c r="J49" s="14">
        <f t="shared" si="9"/>
        <v>0</v>
      </c>
    </row>
    <row r="50" spans="1:10" ht="12.75">
      <c r="A50" s="27" t="s">
        <v>75</v>
      </c>
      <c r="B50" s="19" t="s">
        <v>76</v>
      </c>
      <c r="C50" s="14"/>
      <c r="D50" s="40"/>
      <c r="E50" s="40"/>
      <c r="F50" s="82">
        <f t="shared" si="4"/>
        <v>0</v>
      </c>
      <c r="G50" s="82">
        <f t="shared" si="5"/>
        <v>0</v>
      </c>
      <c r="H50" s="82">
        <f t="shared" si="6"/>
        <v>0</v>
      </c>
      <c r="I50" s="82">
        <f t="shared" si="7"/>
        <v>0</v>
      </c>
      <c r="J50" s="14">
        <f t="shared" si="9"/>
        <v>0</v>
      </c>
    </row>
    <row r="51" spans="1:10" ht="12.75">
      <c r="A51" s="27" t="s">
        <v>77</v>
      </c>
      <c r="B51" s="19" t="s">
        <v>78</v>
      </c>
      <c r="C51" s="14"/>
      <c r="D51" s="40"/>
      <c r="E51" s="40"/>
      <c r="F51" s="82">
        <f t="shared" si="4"/>
        <v>0</v>
      </c>
      <c r="G51" s="82">
        <f t="shared" si="5"/>
        <v>0</v>
      </c>
      <c r="H51" s="82">
        <f t="shared" si="6"/>
        <v>0</v>
      </c>
      <c r="I51" s="82">
        <f t="shared" si="7"/>
        <v>0</v>
      </c>
      <c r="J51" s="14">
        <f t="shared" si="9"/>
        <v>0</v>
      </c>
    </row>
    <row r="52" spans="1:10" ht="12.75">
      <c r="A52" s="27" t="s">
        <v>79</v>
      </c>
      <c r="B52" s="19" t="s">
        <v>80</v>
      </c>
      <c r="C52" s="14"/>
      <c r="D52" s="40"/>
      <c r="E52" s="40"/>
      <c r="F52" s="82">
        <f t="shared" si="4"/>
        <v>0</v>
      </c>
      <c r="G52" s="82">
        <f t="shared" si="5"/>
        <v>0</v>
      </c>
      <c r="H52" s="82">
        <f t="shared" si="6"/>
        <v>0</v>
      </c>
      <c r="I52" s="82">
        <f t="shared" si="7"/>
        <v>0</v>
      </c>
      <c r="J52" s="14">
        <f t="shared" si="9"/>
        <v>0</v>
      </c>
    </row>
    <row r="53" spans="1:10" ht="12.75">
      <c r="A53" s="27" t="s">
        <v>81</v>
      </c>
      <c r="B53" s="19" t="s">
        <v>82</v>
      </c>
      <c r="C53" s="14">
        <v>0</v>
      </c>
      <c r="D53" s="40">
        <f>C53*30%</f>
        <v>0</v>
      </c>
      <c r="E53" s="40">
        <f>C53*0.25</f>
        <v>0</v>
      </c>
      <c r="F53" s="82">
        <f>SUM(C53*0.3)</f>
        <v>0</v>
      </c>
      <c r="G53" s="82">
        <f>SUM(C53*0.25)</f>
        <v>0</v>
      </c>
      <c r="H53" s="82">
        <f>SUM(C53*0.2)</f>
        <v>0</v>
      </c>
      <c r="I53" s="82">
        <f>SUM(C53*0.25)</f>
        <v>0</v>
      </c>
      <c r="J53" s="14">
        <f t="shared" si="9"/>
        <v>0</v>
      </c>
    </row>
    <row r="54" spans="1:10" ht="12.75">
      <c r="A54" s="27" t="s">
        <v>83</v>
      </c>
      <c r="B54" s="19" t="s">
        <v>94</v>
      </c>
      <c r="C54" s="14"/>
      <c r="D54" s="40"/>
      <c r="E54" s="40"/>
      <c r="F54" s="82">
        <f>SUM(C54*0.3)</f>
        <v>0</v>
      </c>
      <c r="G54" s="82">
        <f>SUM(C54*0.25)</f>
        <v>0</v>
      </c>
      <c r="H54" s="82">
        <f>SUM(C54*0.2)</f>
        <v>0</v>
      </c>
      <c r="I54" s="82">
        <f>SUM(C54*0.25)</f>
        <v>0</v>
      </c>
      <c r="J54" s="14">
        <f t="shared" si="9"/>
        <v>0</v>
      </c>
    </row>
    <row r="55" spans="1:10" ht="12.75">
      <c r="A55" s="25" t="s">
        <v>85</v>
      </c>
      <c r="B55" s="11" t="s">
        <v>86</v>
      </c>
      <c r="C55" s="14"/>
      <c r="D55" s="14"/>
      <c r="E55" s="14"/>
      <c r="F55" s="14"/>
      <c r="G55" s="14"/>
      <c r="H55" s="14"/>
      <c r="I55" s="14"/>
      <c r="J55" s="14"/>
    </row>
    <row r="56" spans="1:10" ht="12.75">
      <c r="A56" s="50"/>
      <c r="B56" s="26" t="s">
        <v>87</v>
      </c>
      <c r="C56" s="14"/>
      <c r="D56" s="14"/>
      <c r="E56" s="14"/>
      <c r="F56" s="14"/>
      <c r="G56" s="14"/>
      <c r="H56" s="14"/>
      <c r="I56" s="14"/>
      <c r="J56" s="14"/>
    </row>
    <row r="57" spans="1:10" ht="12.75">
      <c r="A57" s="27" t="s">
        <v>149</v>
      </c>
      <c r="B57" s="19" t="s">
        <v>88</v>
      </c>
      <c r="C57" s="14"/>
      <c r="D57" s="40"/>
      <c r="E57" s="40"/>
      <c r="F57" s="40"/>
      <c r="G57" s="40"/>
      <c r="H57" s="40"/>
      <c r="I57" s="40"/>
      <c r="J57" s="14"/>
    </row>
    <row r="58" spans="1:10" ht="12.75">
      <c r="A58" s="27" t="s">
        <v>150</v>
      </c>
      <c r="B58" s="19" t="s">
        <v>89</v>
      </c>
      <c r="C58" s="22"/>
      <c r="D58" s="49"/>
      <c r="E58" s="49"/>
      <c r="F58" s="39"/>
      <c r="G58" s="39"/>
      <c r="H58" s="39"/>
      <c r="I58" s="39"/>
      <c r="J58" s="14"/>
    </row>
    <row r="59" spans="1:10" ht="12.75">
      <c r="A59" s="27" t="s">
        <v>151</v>
      </c>
      <c r="B59" s="19" t="s">
        <v>90</v>
      </c>
      <c r="C59" s="14"/>
      <c r="D59" s="39"/>
      <c r="E59" s="39"/>
      <c r="F59" s="39"/>
      <c r="G59" s="39"/>
      <c r="H59" s="39"/>
      <c r="I59" s="39"/>
      <c r="J59" s="14"/>
    </row>
    <row r="60" spans="1:10" ht="12.75">
      <c r="A60" s="27" t="s">
        <v>91</v>
      </c>
      <c r="B60" s="19" t="s">
        <v>92</v>
      </c>
      <c r="C60" s="14"/>
      <c r="D60" s="40"/>
      <c r="E60" s="40"/>
      <c r="F60" s="40"/>
      <c r="G60" s="40"/>
      <c r="H60" s="40"/>
      <c r="I60" s="40"/>
      <c r="J60" s="14"/>
    </row>
    <row r="61" spans="1:10" ht="12.75">
      <c r="A61" s="69" t="s">
        <v>93</v>
      </c>
      <c r="B61" s="70" t="s">
        <v>161</v>
      </c>
      <c r="C61" s="72"/>
      <c r="D61" s="72"/>
      <c r="E61" s="72"/>
      <c r="F61" s="72"/>
      <c r="G61" s="72"/>
      <c r="H61" s="72"/>
      <c r="I61" s="72"/>
      <c r="J61" s="72"/>
    </row>
    <row r="62" spans="1:10" ht="12.75">
      <c r="A62" s="69"/>
      <c r="B62" s="70"/>
      <c r="C62" s="72"/>
      <c r="D62" s="72"/>
      <c r="E62" s="72"/>
      <c r="F62" s="72"/>
      <c r="G62" s="72"/>
      <c r="H62" s="72"/>
      <c r="I62" s="72"/>
      <c r="J62" s="72"/>
    </row>
    <row r="63" spans="1:10" ht="12.75">
      <c r="A63" s="15"/>
      <c r="B63" s="28" t="s">
        <v>105</v>
      </c>
      <c r="C63" s="14"/>
      <c r="D63" s="40"/>
      <c r="E63" s="40"/>
      <c r="F63" s="40"/>
      <c r="G63" s="40"/>
      <c r="H63" s="40"/>
      <c r="I63" s="40"/>
      <c r="J63" s="14"/>
    </row>
    <row r="64" spans="1:10" ht="12.75">
      <c r="A64" s="29" t="s">
        <v>35</v>
      </c>
      <c r="B64" s="11" t="s">
        <v>95</v>
      </c>
      <c r="C64" s="13">
        <f>D64+E64</f>
        <v>2</v>
      </c>
      <c r="D64" s="13">
        <f>D65+D66+D67</f>
        <v>1</v>
      </c>
      <c r="E64" s="13">
        <f>E65+E66+E67</f>
        <v>1</v>
      </c>
      <c r="F64" s="13"/>
      <c r="G64" s="13"/>
      <c r="H64" s="13"/>
      <c r="I64" s="13"/>
      <c r="J64" s="13"/>
    </row>
    <row r="65" spans="1:10" ht="12.75">
      <c r="A65" s="30"/>
      <c r="B65" s="31" t="s">
        <v>96</v>
      </c>
      <c r="C65" s="13">
        <f>D65+E65</f>
        <v>2</v>
      </c>
      <c r="D65" s="9">
        <v>1</v>
      </c>
      <c r="E65" s="9">
        <v>1</v>
      </c>
      <c r="F65" s="9"/>
      <c r="G65" s="9"/>
      <c r="H65" s="9"/>
      <c r="I65" s="9"/>
      <c r="J65" s="13"/>
    </row>
    <row r="66" spans="1:10" ht="12.75">
      <c r="A66" s="30"/>
      <c r="B66" s="31" t="s">
        <v>97</v>
      </c>
      <c r="C66" s="13">
        <f aca="true" t="shared" si="10" ref="C66:C82">D66+E66</f>
        <v>0</v>
      </c>
      <c r="D66" s="9"/>
      <c r="E66" s="9"/>
      <c r="F66" s="9"/>
      <c r="G66" s="9"/>
      <c r="H66" s="9"/>
      <c r="I66" s="9"/>
      <c r="J66" s="13"/>
    </row>
    <row r="67" spans="1:10" ht="12.75">
      <c r="A67" s="30" t="s">
        <v>117</v>
      </c>
      <c r="B67" s="31" t="s">
        <v>118</v>
      </c>
      <c r="C67" s="13">
        <f t="shared" si="10"/>
        <v>0</v>
      </c>
      <c r="D67" s="9"/>
      <c r="E67" s="9"/>
      <c r="F67" s="9"/>
      <c r="G67" s="9"/>
      <c r="H67" s="9"/>
      <c r="I67" s="9"/>
      <c r="J67" s="13"/>
    </row>
    <row r="68" spans="1:10" ht="12.75">
      <c r="A68" s="9" t="s">
        <v>106</v>
      </c>
      <c r="B68" s="9" t="s">
        <v>107</v>
      </c>
      <c r="C68" s="13">
        <f t="shared" si="10"/>
        <v>0</v>
      </c>
      <c r="D68" s="9"/>
      <c r="E68" s="9"/>
      <c r="F68" s="9"/>
      <c r="G68" s="9"/>
      <c r="H68" s="9"/>
      <c r="I68" s="9"/>
      <c r="J68" s="13"/>
    </row>
    <row r="69" spans="1:10" ht="12.75">
      <c r="A69" s="9" t="s">
        <v>108</v>
      </c>
      <c r="B69" s="9" t="s">
        <v>109</v>
      </c>
      <c r="C69" s="13">
        <f t="shared" si="10"/>
        <v>0</v>
      </c>
      <c r="D69" s="9"/>
      <c r="E69" s="9"/>
      <c r="F69" s="9"/>
      <c r="G69" s="9"/>
      <c r="H69" s="9"/>
      <c r="I69" s="9"/>
      <c r="J69" s="13"/>
    </row>
    <row r="70" spans="1:10" ht="12.75">
      <c r="A70" s="9" t="s">
        <v>110</v>
      </c>
      <c r="B70" s="9" t="s">
        <v>111</v>
      </c>
      <c r="C70" s="13">
        <f t="shared" si="10"/>
        <v>0</v>
      </c>
      <c r="D70" s="1"/>
      <c r="E70" s="1"/>
      <c r="F70" s="1"/>
      <c r="G70" s="1"/>
      <c r="H70" s="1"/>
      <c r="I70" s="1"/>
      <c r="J70" s="62"/>
    </row>
    <row r="71" spans="1:10" ht="12.75">
      <c r="A71" s="9" t="s">
        <v>112</v>
      </c>
      <c r="B71" s="9" t="s">
        <v>113</v>
      </c>
      <c r="C71" s="13">
        <f t="shared" si="10"/>
        <v>0</v>
      </c>
      <c r="D71" s="1"/>
      <c r="E71" s="1"/>
      <c r="F71" s="1"/>
      <c r="G71" s="1"/>
      <c r="H71" s="1"/>
      <c r="I71" s="1"/>
      <c r="J71" s="62"/>
    </row>
    <row r="72" spans="1:10" ht="12.75">
      <c r="A72" s="9" t="s">
        <v>114</v>
      </c>
      <c r="B72" s="9" t="s">
        <v>143</v>
      </c>
      <c r="C72" s="13">
        <f t="shared" si="10"/>
        <v>0</v>
      </c>
      <c r="D72" s="1"/>
      <c r="E72" s="1"/>
      <c r="F72" s="1"/>
      <c r="G72" s="1"/>
      <c r="H72" s="1"/>
      <c r="I72" s="1"/>
      <c r="J72" s="62"/>
    </row>
    <row r="73" spans="1:10" ht="12.75">
      <c r="A73" s="57" t="s">
        <v>115</v>
      </c>
      <c r="B73" s="9" t="s">
        <v>116</v>
      </c>
      <c r="C73" s="13">
        <f t="shared" si="10"/>
        <v>0</v>
      </c>
      <c r="D73" s="1"/>
      <c r="E73" s="1"/>
      <c r="F73" s="1"/>
      <c r="G73" s="1"/>
      <c r="H73" s="1"/>
      <c r="I73" s="1"/>
      <c r="J73" s="62"/>
    </row>
    <row r="74" spans="1:10" ht="12.75">
      <c r="A74" s="57"/>
      <c r="B74" s="9" t="s">
        <v>160</v>
      </c>
      <c r="C74" s="13">
        <f t="shared" si="10"/>
        <v>0</v>
      </c>
      <c r="D74" s="1"/>
      <c r="E74" s="1"/>
      <c r="F74" s="1"/>
      <c r="G74" s="1"/>
      <c r="H74" s="1"/>
      <c r="I74" s="1"/>
      <c r="J74" s="62"/>
    </row>
    <row r="75" spans="1:10" ht="12.75">
      <c r="A75" s="57" t="s">
        <v>119</v>
      </c>
      <c r="B75" s="9" t="s">
        <v>120</v>
      </c>
      <c r="C75" s="13">
        <f t="shared" si="10"/>
        <v>0</v>
      </c>
      <c r="D75" s="1"/>
      <c r="E75" s="1"/>
      <c r="F75" s="1"/>
      <c r="G75" s="1"/>
      <c r="H75" s="1"/>
      <c r="I75" s="1"/>
      <c r="J75" s="62"/>
    </row>
    <row r="76" spans="1:10" ht="12.75">
      <c r="A76" s="9" t="s">
        <v>121</v>
      </c>
      <c r="B76" s="9" t="s">
        <v>145</v>
      </c>
      <c r="C76" s="13">
        <f t="shared" si="10"/>
        <v>0</v>
      </c>
      <c r="D76" s="1"/>
      <c r="E76" s="1"/>
      <c r="F76" s="1"/>
      <c r="G76" s="1"/>
      <c r="H76" s="1"/>
      <c r="I76" s="1"/>
      <c r="J76" s="62"/>
    </row>
    <row r="77" spans="1:10" ht="12.75">
      <c r="A77" s="9" t="s">
        <v>122</v>
      </c>
      <c r="B77" s="9" t="s">
        <v>123</v>
      </c>
      <c r="C77" s="13">
        <f t="shared" si="10"/>
        <v>0</v>
      </c>
      <c r="D77" s="1"/>
      <c r="E77" s="1"/>
      <c r="F77" s="1"/>
      <c r="G77" s="1"/>
      <c r="H77" s="1"/>
      <c r="I77" s="1"/>
      <c r="J77" s="62"/>
    </row>
    <row r="78" spans="1:10" ht="12.75">
      <c r="A78" s="9" t="s">
        <v>124</v>
      </c>
      <c r="B78" s="9" t="s">
        <v>125</v>
      </c>
      <c r="C78" s="13">
        <f t="shared" si="10"/>
        <v>32</v>
      </c>
      <c r="D78" s="1">
        <v>15</v>
      </c>
      <c r="E78" s="1">
        <v>17</v>
      </c>
      <c r="F78" s="1"/>
      <c r="G78" s="1"/>
      <c r="H78" s="1"/>
      <c r="I78" s="1"/>
      <c r="J78" s="62"/>
    </row>
    <row r="79" spans="1:10" ht="12.75">
      <c r="A79" s="9" t="s">
        <v>126</v>
      </c>
      <c r="B79" s="9" t="s">
        <v>127</v>
      </c>
      <c r="C79" s="13">
        <f t="shared" si="10"/>
        <v>0</v>
      </c>
      <c r="D79" s="1"/>
      <c r="E79" s="1"/>
      <c r="F79" s="1"/>
      <c r="G79" s="1"/>
      <c r="H79" s="1"/>
      <c r="I79" s="1"/>
      <c r="J79" s="62"/>
    </row>
    <row r="80" spans="1:10" ht="12.75">
      <c r="A80" s="9"/>
      <c r="B80" s="9" t="s">
        <v>152</v>
      </c>
      <c r="C80" s="13">
        <f t="shared" si="10"/>
        <v>0</v>
      </c>
      <c r="D80" s="1">
        <v>0</v>
      </c>
      <c r="E80" s="1">
        <v>0</v>
      </c>
      <c r="F80" s="1"/>
      <c r="G80" s="1"/>
      <c r="H80" s="1"/>
      <c r="I80" s="1"/>
      <c r="J80" s="62"/>
    </row>
    <row r="81" spans="1:10" ht="12.75">
      <c r="A81" s="1"/>
      <c r="B81" s="33" t="s">
        <v>153</v>
      </c>
      <c r="C81" s="13">
        <f t="shared" si="10"/>
        <v>1652.1</v>
      </c>
      <c r="D81" s="1">
        <v>874.1</v>
      </c>
      <c r="E81" s="1">
        <v>778</v>
      </c>
      <c r="F81" s="1"/>
      <c r="G81" s="1"/>
      <c r="H81" s="1"/>
      <c r="I81" s="1"/>
      <c r="J81" s="62"/>
    </row>
    <row r="82" spans="1:10" ht="12.75">
      <c r="A82" s="1"/>
      <c r="B82" s="33" t="s">
        <v>154</v>
      </c>
      <c r="C82" s="13">
        <f t="shared" si="10"/>
        <v>0</v>
      </c>
      <c r="D82" s="1"/>
      <c r="E82" s="1"/>
      <c r="F82" s="1"/>
      <c r="G82" s="1"/>
      <c r="H82" s="1"/>
      <c r="I82" s="1"/>
      <c r="J82" s="62"/>
    </row>
  </sheetData>
  <sheetProtection/>
  <mergeCells count="4">
    <mergeCell ref="A5:I5"/>
    <mergeCell ref="A2:J2"/>
    <mergeCell ref="A4:J4"/>
    <mergeCell ref="A6:J6"/>
  </mergeCells>
  <printOptions/>
  <pageMargins left="0.1968503937007874" right="0.1968503937007874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2"/>
  <sheetViews>
    <sheetView zoomScalePageLayoutView="0" workbookViewId="0" topLeftCell="A7">
      <selection activeCell="D61" sqref="D61"/>
    </sheetView>
  </sheetViews>
  <sheetFormatPr defaultColWidth="9.140625" defaultRowHeight="12.75"/>
  <cols>
    <col min="1" max="1" width="5.57421875" style="0" customWidth="1"/>
    <col min="2" max="2" width="25.421875" style="0" customWidth="1"/>
    <col min="3" max="3" width="6.7109375" style="0" customWidth="1"/>
    <col min="4" max="4" width="6.421875" style="0" bestFit="1" customWidth="1"/>
    <col min="5" max="5" width="5.8515625" style="0" bestFit="1" customWidth="1"/>
    <col min="6" max="6" width="6.28125" style="0" customWidth="1"/>
    <col min="7" max="8" width="5.28125" style="0" bestFit="1" customWidth="1"/>
    <col min="9" max="9" width="5.7109375" style="0" bestFit="1" customWidth="1"/>
    <col min="10" max="10" width="5.28125" style="0" bestFit="1" customWidth="1"/>
    <col min="11" max="13" width="6.00390625" style="0" bestFit="1" customWidth="1"/>
    <col min="14" max="14" width="6.28125" style="0" customWidth="1"/>
    <col min="15" max="15" width="6.140625" style="0" customWidth="1"/>
    <col min="16" max="16" width="6.00390625" style="0" customWidth="1"/>
    <col min="17" max="17" width="6.140625" style="0" customWidth="1"/>
    <col min="18" max="18" width="6.28125" style="0" customWidth="1"/>
    <col min="19" max="19" width="6.8515625" style="0" customWidth="1"/>
    <col min="20" max="20" width="7.28125" style="0" customWidth="1"/>
  </cols>
  <sheetData>
    <row r="1" spans="1:20" ht="12.75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2" spans="1:20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2.75">
      <c r="A3" s="150" t="s">
        <v>169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4" spans="1:20" ht="12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0" ht="12.75">
      <c r="A5" s="150" t="s">
        <v>155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</row>
    <row r="6" spans="1:20" ht="12.7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42"/>
    </row>
    <row r="7" spans="1:20" ht="39" customHeight="1">
      <c r="A7" s="96" t="s">
        <v>1</v>
      </c>
      <c r="B7" s="43" t="s">
        <v>2</v>
      </c>
      <c r="C7" s="44" t="s">
        <v>3</v>
      </c>
      <c r="D7" s="45" t="s">
        <v>129</v>
      </c>
      <c r="E7" s="45" t="s">
        <v>130</v>
      </c>
      <c r="F7" s="45" t="s">
        <v>128</v>
      </c>
      <c r="G7" s="45" t="s">
        <v>132</v>
      </c>
      <c r="H7" s="46" t="s">
        <v>133</v>
      </c>
      <c r="I7" s="46" t="s">
        <v>134</v>
      </c>
      <c r="J7" s="46" t="s">
        <v>131</v>
      </c>
      <c r="K7" s="46" t="s">
        <v>135</v>
      </c>
      <c r="L7" s="46" t="s">
        <v>136</v>
      </c>
      <c r="M7" s="46" t="s">
        <v>167</v>
      </c>
      <c r="N7" s="47" t="s">
        <v>147</v>
      </c>
      <c r="O7" s="47" t="s">
        <v>148</v>
      </c>
      <c r="P7" s="93">
        <v>30</v>
      </c>
      <c r="Q7" s="93">
        <v>25</v>
      </c>
      <c r="R7" s="93">
        <v>20</v>
      </c>
      <c r="S7" s="93">
        <v>25</v>
      </c>
      <c r="T7" s="47" t="s">
        <v>146</v>
      </c>
    </row>
    <row r="8" spans="1:20" ht="12.75">
      <c r="A8" s="97"/>
      <c r="B8" s="85" t="s">
        <v>4</v>
      </c>
      <c r="C8" s="98">
        <f>C9+C15+C18+C23</f>
        <v>5762840</v>
      </c>
      <c r="D8" s="98">
        <f>SUM(D9)</f>
        <v>381842</v>
      </c>
      <c r="E8" s="98">
        <f aca="true" t="shared" si="0" ref="E8:M8">SUM(E9)</f>
        <v>321918</v>
      </c>
      <c r="F8" s="98">
        <f t="shared" si="0"/>
        <v>155083</v>
      </c>
      <c r="G8" s="98">
        <f t="shared" si="0"/>
        <v>424583</v>
      </c>
      <c r="H8" s="98">
        <f t="shared" si="0"/>
        <v>315117</v>
      </c>
      <c r="I8" s="98">
        <f t="shared" si="0"/>
        <v>607984</v>
      </c>
      <c r="J8" s="98">
        <f t="shared" si="0"/>
        <v>352762</v>
      </c>
      <c r="K8" s="98">
        <f t="shared" si="0"/>
        <v>1201938</v>
      </c>
      <c r="L8" s="98">
        <f t="shared" si="0"/>
        <v>302192</v>
      </c>
      <c r="M8" s="98">
        <f t="shared" si="0"/>
        <v>1699421</v>
      </c>
      <c r="N8" s="98">
        <f>N9+N15+N18+N23</f>
        <v>116951</v>
      </c>
      <c r="O8" s="98">
        <f>C8+N8</f>
        <v>5879791</v>
      </c>
      <c r="P8" s="100">
        <f>P9+P23</f>
        <v>1845803</v>
      </c>
      <c r="Q8" s="100">
        <f>Q9</f>
        <v>1440710</v>
      </c>
      <c r="R8" s="100">
        <f>R9</f>
        <v>1152568</v>
      </c>
      <c r="S8" s="100">
        <f>S9</f>
        <v>1440710</v>
      </c>
      <c r="T8" s="100">
        <f>T9</f>
        <v>5762840</v>
      </c>
    </row>
    <row r="9" spans="1:20" ht="12.75">
      <c r="A9" s="97"/>
      <c r="B9" s="85" t="s">
        <v>5</v>
      </c>
      <c r="C9" s="98">
        <f>C10+C11+C12+C13+C14</f>
        <v>5762840</v>
      </c>
      <c r="D9" s="98">
        <f aca="true" t="shared" si="1" ref="D9:S9">D10+D11+D12+D13+D14</f>
        <v>381842</v>
      </c>
      <c r="E9" s="98">
        <f t="shared" si="1"/>
        <v>321918</v>
      </c>
      <c r="F9" s="98">
        <f t="shared" si="1"/>
        <v>155083</v>
      </c>
      <c r="G9" s="98">
        <f t="shared" si="1"/>
        <v>424583</v>
      </c>
      <c r="H9" s="98">
        <f t="shared" si="1"/>
        <v>315117</v>
      </c>
      <c r="I9" s="98">
        <f t="shared" si="1"/>
        <v>607984</v>
      </c>
      <c r="J9" s="98">
        <f t="shared" si="1"/>
        <v>352762</v>
      </c>
      <c r="K9" s="98">
        <f t="shared" si="1"/>
        <v>1201938</v>
      </c>
      <c r="L9" s="98">
        <f t="shared" si="1"/>
        <v>302192</v>
      </c>
      <c r="M9" s="98">
        <f t="shared" si="1"/>
        <v>1699421</v>
      </c>
      <c r="N9" s="98">
        <f t="shared" si="1"/>
        <v>0</v>
      </c>
      <c r="O9" s="98">
        <f t="shared" si="1"/>
        <v>0</v>
      </c>
      <c r="P9" s="100">
        <f t="shared" si="1"/>
        <v>1728852</v>
      </c>
      <c r="Q9" s="100">
        <f t="shared" si="1"/>
        <v>1440710</v>
      </c>
      <c r="R9" s="100">
        <f t="shared" si="1"/>
        <v>1152568</v>
      </c>
      <c r="S9" s="100">
        <f t="shared" si="1"/>
        <v>1440710</v>
      </c>
      <c r="T9" s="100">
        <f>P9+Q9+R9+S9</f>
        <v>5762840</v>
      </c>
    </row>
    <row r="10" spans="1:20" ht="12.75">
      <c r="A10" s="101" t="s">
        <v>6</v>
      </c>
      <c r="B10" s="86" t="s">
        <v>7</v>
      </c>
      <c r="C10" s="102">
        <f aca="true" t="shared" si="2" ref="C10:C24">D10+E10+F10+G10+H10+I10+J10+K10+L10+M10</f>
        <v>5762840</v>
      </c>
      <c r="D10" s="103">
        <v>381842</v>
      </c>
      <c r="E10" s="103">
        <v>321918</v>
      </c>
      <c r="F10" s="103">
        <v>155083</v>
      </c>
      <c r="G10" s="104">
        <v>424583</v>
      </c>
      <c r="H10" s="103">
        <v>315117</v>
      </c>
      <c r="I10" s="103">
        <v>607984</v>
      </c>
      <c r="J10" s="103">
        <v>352762</v>
      </c>
      <c r="K10" s="103">
        <v>1201938</v>
      </c>
      <c r="L10" s="103">
        <v>302192</v>
      </c>
      <c r="M10" s="103">
        <v>1699421</v>
      </c>
      <c r="N10" s="105"/>
      <c r="O10" s="105"/>
      <c r="P10" s="106">
        <f>C10*0.3</f>
        <v>1728852</v>
      </c>
      <c r="Q10" s="106">
        <f>C10*0.25</f>
        <v>1440710</v>
      </c>
      <c r="R10" s="106">
        <f>C10*0.2</f>
        <v>1152568</v>
      </c>
      <c r="S10" s="106">
        <f>C10*0.25</f>
        <v>1440710</v>
      </c>
      <c r="T10" s="98">
        <f>P10+Q10+R10+S10</f>
        <v>5762840</v>
      </c>
    </row>
    <row r="11" spans="1:20" ht="12.75">
      <c r="A11" s="101" t="s">
        <v>8</v>
      </c>
      <c r="B11" s="87" t="s">
        <v>9</v>
      </c>
      <c r="C11" s="98">
        <f t="shared" si="2"/>
        <v>0</v>
      </c>
      <c r="D11" s="107"/>
      <c r="E11" s="107"/>
      <c r="F11" s="107"/>
      <c r="G11" s="108"/>
      <c r="H11" s="107"/>
      <c r="I11" s="107"/>
      <c r="J11" s="107"/>
      <c r="K11" s="107"/>
      <c r="L11" s="107"/>
      <c r="M11" s="107"/>
      <c r="N11" s="107"/>
      <c r="O11" s="107"/>
      <c r="P11" s="106">
        <f>C11*0.3+N11</f>
        <v>0</v>
      </c>
      <c r="Q11" s="106">
        <f aca="true" t="shared" si="3" ref="Q11:Q24">C11*0.25</f>
        <v>0</v>
      </c>
      <c r="R11" s="106">
        <f aca="true" t="shared" si="4" ref="R11:R63">C11*0.2</f>
        <v>0</v>
      </c>
      <c r="S11" s="106">
        <f aca="true" t="shared" si="5" ref="S11:S63">C11*0.25</f>
        <v>0</v>
      </c>
      <c r="T11" s="100">
        <f aca="true" t="shared" si="6" ref="T11:T55">P11+Q11+R11+S11</f>
        <v>0</v>
      </c>
    </row>
    <row r="12" spans="1:20" ht="12.75">
      <c r="A12" s="101" t="s">
        <v>10</v>
      </c>
      <c r="B12" s="87" t="s">
        <v>11</v>
      </c>
      <c r="C12" s="98">
        <f t="shared" si="2"/>
        <v>0</v>
      </c>
      <c r="D12" s="107"/>
      <c r="E12" s="107"/>
      <c r="F12" s="107"/>
      <c r="G12" s="108"/>
      <c r="H12" s="107"/>
      <c r="I12" s="107"/>
      <c r="J12" s="107"/>
      <c r="K12" s="107"/>
      <c r="L12" s="107"/>
      <c r="M12" s="107"/>
      <c r="N12" s="107"/>
      <c r="O12" s="107"/>
      <c r="P12" s="106">
        <f>C12*0.3+N12</f>
        <v>0</v>
      </c>
      <c r="Q12" s="106">
        <f t="shared" si="3"/>
        <v>0</v>
      </c>
      <c r="R12" s="106">
        <f t="shared" si="4"/>
        <v>0</v>
      </c>
      <c r="S12" s="106">
        <f t="shared" si="5"/>
        <v>0</v>
      </c>
      <c r="T12" s="100">
        <f t="shared" si="6"/>
        <v>0</v>
      </c>
    </row>
    <row r="13" spans="1:20" ht="12.75">
      <c r="A13" s="101" t="s">
        <v>12</v>
      </c>
      <c r="B13" s="87" t="s">
        <v>13</v>
      </c>
      <c r="C13" s="98">
        <f t="shared" si="2"/>
        <v>0</v>
      </c>
      <c r="D13" s="107"/>
      <c r="E13" s="107"/>
      <c r="F13" s="107"/>
      <c r="G13" s="108"/>
      <c r="H13" s="107"/>
      <c r="I13" s="107"/>
      <c r="J13" s="107"/>
      <c r="K13" s="107"/>
      <c r="L13" s="107"/>
      <c r="M13" s="107"/>
      <c r="N13" s="107"/>
      <c r="O13" s="107"/>
      <c r="P13" s="106">
        <f>C13*0.3+N13</f>
        <v>0</v>
      </c>
      <c r="Q13" s="106">
        <f t="shared" si="3"/>
        <v>0</v>
      </c>
      <c r="R13" s="106">
        <f t="shared" si="4"/>
        <v>0</v>
      </c>
      <c r="S13" s="106">
        <f t="shared" si="5"/>
        <v>0</v>
      </c>
      <c r="T13" s="100">
        <f t="shared" si="6"/>
        <v>0</v>
      </c>
    </row>
    <row r="14" spans="1:20" ht="12.75">
      <c r="A14" s="101" t="s">
        <v>14</v>
      </c>
      <c r="B14" s="87" t="s">
        <v>15</v>
      </c>
      <c r="C14" s="98">
        <f t="shared" si="2"/>
        <v>0</v>
      </c>
      <c r="D14" s="107"/>
      <c r="E14" s="107"/>
      <c r="F14" s="107"/>
      <c r="G14" s="108"/>
      <c r="H14" s="107"/>
      <c r="I14" s="107"/>
      <c r="J14" s="107"/>
      <c r="K14" s="107"/>
      <c r="L14" s="107"/>
      <c r="M14" s="107"/>
      <c r="N14" s="107"/>
      <c r="O14" s="107"/>
      <c r="P14" s="106">
        <f>C14*0.3+N14</f>
        <v>0</v>
      </c>
      <c r="Q14" s="106">
        <f t="shared" si="3"/>
        <v>0</v>
      </c>
      <c r="R14" s="106">
        <f t="shared" si="4"/>
        <v>0</v>
      </c>
      <c r="S14" s="106">
        <f t="shared" si="5"/>
        <v>0</v>
      </c>
      <c r="T14" s="100">
        <f t="shared" si="6"/>
        <v>0</v>
      </c>
    </row>
    <row r="15" spans="1:20" ht="12.75">
      <c r="A15" s="97"/>
      <c r="B15" s="88" t="s">
        <v>16</v>
      </c>
      <c r="C15" s="98">
        <f t="shared" si="2"/>
        <v>0</v>
      </c>
      <c r="D15" s="102"/>
      <c r="E15" s="102">
        <v>0</v>
      </c>
      <c r="F15" s="102"/>
      <c r="G15" s="102"/>
      <c r="H15" s="102"/>
      <c r="I15" s="102"/>
      <c r="J15" s="102"/>
      <c r="K15" s="102"/>
      <c r="L15" s="102"/>
      <c r="M15" s="102"/>
      <c r="N15" s="109"/>
      <c r="O15" s="109"/>
      <c r="P15" s="110">
        <f aca="true" t="shared" si="7" ref="P15:P63">C15*0.3+N15</f>
        <v>0</v>
      </c>
      <c r="Q15" s="110">
        <f t="shared" si="3"/>
        <v>0</v>
      </c>
      <c r="R15" s="110">
        <f t="shared" si="4"/>
        <v>0</v>
      </c>
      <c r="S15" s="110">
        <f t="shared" si="5"/>
        <v>0</v>
      </c>
      <c r="T15" s="100">
        <f t="shared" si="6"/>
        <v>0</v>
      </c>
    </row>
    <row r="16" spans="1:20" ht="12.75">
      <c r="A16" s="101" t="s">
        <v>17</v>
      </c>
      <c r="B16" s="87" t="s">
        <v>18</v>
      </c>
      <c r="C16" s="98">
        <f t="shared" si="2"/>
        <v>0</v>
      </c>
      <c r="D16" s="107"/>
      <c r="E16" s="107"/>
      <c r="F16" s="107"/>
      <c r="G16" s="108"/>
      <c r="H16" s="107"/>
      <c r="I16" s="107"/>
      <c r="J16" s="107"/>
      <c r="K16" s="107"/>
      <c r="L16" s="107"/>
      <c r="M16" s="107"/>
      <c r="N16" s="107"/>
      <c r="O16" s="107"/>
      <c r="P16" s="106">
        <f t="shared" si="7"/>
        <v>0</v>
      </c>
      <c r="Q16" s="106">
        <f t="shared" si="3"/>
        <v>0</v>
      </c>
      <c r="R16" s="106">
        <f t="shared" si="4"/>
        <v>0</v>
      </c>
      <c r="S16" s="106">
        <f t="shared" si="5"/>
        <v>0</v>
      </c>
      <c r="T16" s="100">
        <f t="shared" si="6"/>
        <v>0</v>
      </c>
    </row>
    <row r="17" spans="1:20" ht="22.5" customHeight="1">
      <c r="A17" s="101" t="s">
        <v>19</v>
      </c>
      <c r="B17" s="87" t="s">
        <v>20</v>
      </c>
      <c r="C17" s="98">
        <f t="shared" si="2"/>
        <v>0</v>
      </c>
      <c r="D17" s="107"/>
      <c r="E17" s="107"/>
      <c r="F17" s="107"/>
      <c r="G17" s="108"/>
      <c r="H17" s="107"/>
      <c r="I17" s="107"/>
      <c r="J17" s="107"/>
      <c r="K17" s="107"/>
      <c r="L17" s="107"/>
      <c r="M17" s="107"/>
      <c r="N17" s="107"/>
      <c r="O17" s="107"/>
      <c r="P17" s="106">
        <f t="shared" si="7"/>
        <v>0</v>
      </c>
      <c r="Q17" s="106">
        <f t="shared" si="3"/>
        <v>0</v>
      </c>
      <c r="R17" s="106">
        <f t="shared" si="4"/>
        <v>0</v>
      </c>
      <c r="S17" s="106">
        <f t="shared" si="5"/>
        <v>0</v>
      </c>
      <c r="T17" s="100">
        <f t="shared" si="6"/>
        <v>0</v>
      </c>
    </row>
    <row r="18" spans="1:20" ht="12.75">
      <c r="A18" s="97"/>
      <c r="B18" s="88" t="s">
        <v>21</v>
      </c>
      <c r="C18" s="98">
        <f t="shared" si="2"/>
        <v>0</v>
      </c>
      <c r="D18" s="107"/>
      <c r="E18" s="107">
        <v>0</v>
      </c>
      <c r="F18" s="107"/>
      <c r="G18" s="108"/>
      <c r="H18" s="107"/>
      <c r="I18" s="107"/>
      <c r="J18" s="107"/>
      <c r="K18" s="107"/>
      <c r="L18" s="107"/>
      <c r="M18" s="107"/>
      <c r="N18" s="107"/>
      <c r="O18" s="107"/>
      <c r="P18" s="106">
        <f t="shared" si="7"/>
        <v>0</v>
      </c>
      <c r="Q18" s="106">
        <f t="shared" si="3"/>
        <v>0</v>
      </c>
      <c r="R18" s="106">
        <f t="shared" si="4"/>
        <v>0</v>
      </c>
      <c r="S18" s="106">
        <f t="shared" si="5"/>
        <v>0</v>
      </c>
      <c r="T18" s="100">
        <f t="shared" si="6"/>
        <v>0</v>
      </c>
    </row>
    <row r="19" spans="1:20" ht="20.25" customHeight="1">
      <c r="A19" s="101" t="s">
        <v>22</v>
      </c>
      <c r="B19" s="87" t="s">
        <v>23</v>
      </c>
      <c r="C19" s="98">
        <f t="shared" si="2"/>
        <v>0</v>
      </c>
      <c r="D19" s="107"/>
      <c r="E19" s="107"/>
      <c r="F19" s="107"/>
      <c r="G19" s="108"/>
      <c r="H19" s="107"/>
      <c r="I19" s="107"/>
      <c r="J19" s="107"/>
      <c r="K19" s="107"/>
      <c r="L19" s="107"/>
      <c r="M19" s="107"/>
      <c r="N19" s="107"/>
      <c r="O19" s="107"/>
      <c r="P19" s="106">
        <f t="shared" si="7"/>
        <v>0</v>
      </c>
      <c r="Q19" s="106">
        <f t="shared" si="3"/>
        <v>0</v>
      </c>
      <c r="R19" s="106">
        <f t="shared" si="4"/>
        <v>0</v>
      </c>
      <c r="S19" s="106">
        <f t="shared" si="5"/>
        <v>0</v>
      </c>
      <c r="T19" s="100">
        <f t="shared" si="6"/>
        <v>0</v>
      </c>
    </row>
    <row r="20" spans="1:20" ht="12.75">
      <c r="A20" s="101" t="s">
        <v>24</v>
      </c>
      <c r="B20" s="87" t="s">
        <v>25</v>
      </c>
      <c r="C20" s="98">
        <f t="shared" si="2"/>
        <v>0</v>
      </c>
      <c r="D20" s="107"/>
      <c r="E20" s="107"/>
      <c r="F20" s="107"/>
      <c r="G20" s="108"/>
      <c r="H20" s="107"/>
      <c r="I20" s="107"/>
      <c r="J20" s="107"/>
      <c r="K20" s="107"/>
      <c r="L20" s="107"/>
      <c r="M20" s="107"/>
      <c r="N20" s="107"/>
      <c r="O20" s="107"/>
      <c r="P20" s="106">
        <f t="shared" si="7"/>
        <v>0</v>
      </c>
      <c r="Q20" s="106">
        <f t="shared" si="3"/>
        <v>0</v>
      </c>
      <c r="R20" s="106">
        <f t="shared" si="4"/>
        <v>0</v>
      </c>
      <c r="S20" s="106">
        <f t="shared" si="5"/>
        <v>0</v>
      </c>
      <c r="T20" s="100">
        <f t="shared" si="6"/>
        <v>0</v>
      </c>
    </row>
    <row r="21" spans="1:20" ht="12.75">
      <c r="A21" s="101" t="s">
        <v>26</v>
      </c>
      <c r="B21" s="87" t="s">
        <v>27</v>
      </c>
      <c r="C21" s="98">
        <f t="shared" si="2"/>
        <v>0</v>
      </c>
      <c r="D21" s="107"/>
      <c r="E21" s="107"/>
      <c r="F21" s="107"/>
      <c r="G21" s="108"/>
      <c r="H21" s="107"/>
      <c r="I21" s="107"/>
      <c r="J21" s="107"/>
      <c r="K21" s="107"/>
      <c r="L21" s="107"/>
      <c r="M21" s="107"/>
      <c r="N21" s="107"/>
      <c r="O21" s="107"/>
      <c r="P21" s="106">
        <f t="shared" si="7"/>
        <v>0</v>
      </c>
      <c r="Q21" s="106">
        <f t="shared" si="3"/>
        <v>0</v>
      </c>
      <c r="R21" s="106">
        <f t="shared" si="4"/>
        <v>0</v>
      </c>
      <c r="S21" s="106">
        <f t="shared" si="5"/>
        <v>0</v>
      </c>
      <c r="T21" s="100">
        <f t="shared" si="6"/>
        <v>0</v>
      </c>
    </row>
    <row r="22" spans="1:20" ht="12.75">
      <c r="A22" s="101" t="s">
        <v>28</v>
      </c>
      <c r="B22" s="87" t="s">
        <v>29</v>
      </c>
      <c r="C22" s="98">
        <f t="shared" si="2"/>
        <v>0</v>
      </c>
      <c r="D22" s="107"/>
      <c r="E22" s="107"/>
      <c r="F22" s="107"/>
      <c r="G22" s="108"/>
      <c r="H22" s="107"/>
      <c r="I22" s="107"/>
      <c r="J22" s="107"/>
      <c r="K22" s="107"/>
      <c r="L22" s="107"/>
      <c r="M22" s="107"/>
      <c r="N22" s="107"/>
      <c r="O22" s="107"/>
      <c r="P22" s="106">
        <f t="shared" si="7"/>
        <v>0</v>
      </c>
      <c r="Q22" s="106">
        <f t="shared" si="3"/>
        <v>0</v>
      </c>
      <c r="R22" s="106">
        <f t="shared" si="4"/>
        <v>0</v>
      </c>
      <c r="S22" s="106">
        <f t="shared" si="5"/>
        <v>0</v>
      </c>
      <c r="T22" s="100">
        <f t="shared" si="6"/>
        <v>0</v>
      </c>
    </row>
    <row r="23" spans="1:20" ht="12.75">
      <c r="A23" s="97"/>
      <c r="B23" s="88" t="s">
        <v>30</v>
      </c>
      <c r="C23" s="98">
        <f t="shared" si="2"/>
        <v>0</v>
      </c>
      <c r="D23" s="98"/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f>N24</f>
        <v>116951</v>
      </c>
      <c r="O23" s="98"/>
      <c r="P23" s="100">
        <f t="shared" si="7"/>
        <v>116951</v>
      </c>
      <c r="Q23" s="100">
        <f t="shared" si="3"/>
        <v>0</v>
      </c>
      <c r="R23" s="100">
        <f t="shared" si="4"/>
        <v>0</v>
      </c>
      <c r="S23" s="100">
        <f t="shared" si="5"/>
        <v>0</v>
      </c>
      <c r="T23" s="100">
        <f t="shared" si="6"/>
        <v>116951</v>
      </c>
    </row>
    <row r="24" spans="1:20" ht="12.75">
      <c r="A24" s="101" t="s">
        <v>31</v>
      </c>
      <c r="B24" s="87" t="s">
        <v>32</v>
      </c>
      <c r="C24" s="98">
        <f t="shared" si="2"/>
        <v>0</v>
      </c>
      <c r="D24" s="107"/>
      <c r="E24" s="107"/>
      <c r="F24" s="107"/>
      <c r="G24" s="108"/>
      <c r="H24" s="107"/>
      <c r="I24" s="107"/>
      <c r="J24" s="107"/>
      <c r="K24" s="107"/>
      <c r="L24" s="107"/>
      <c r="M24" s="107"/>
      <c r="N24" s="111">
        <f>'Преходен ост'!C24</f>
        <v>116951</v>
      </c>
      <c r="O24" s="107"/>
      <c r="P24" s="106">
        <f t="shared" si="7"/>
        <v>116951</v>
      </c>
      <c r="Q24" s="106">
        <f t="shared" si="3"/>
        <v>0</v>
      </c>
      <c r="R24" s="106">
        <f t="shared" si="4"/>
        <v>0</v>
      </c>
      <c r="S24" s="106">
        <f t="shared" si="5"/>
        <v>0</v>
      </c>
      <c r="T24" s="100">
        <f t="shared" si="6"/>
        <v>116951</v>
      </c>
    </row>
    <row r="25" spans="1:20" ht="12.75">
      <c r="A25" s="97"/>
      <c r="B25" s="88" t="s">
        <v>33</v>
      </c>
      <c r="C25" s="98">
        <f>C8</f>
        <v>5762840</v>
      </c>
      <c r="D25" s="98">
        <f aca="true" t="shared" si="8" ref="D25:N25">D8</f>
        <v>381842</v>
      </c>
      <c r="E25" s="98">
        <f t="shared" si="8"/>
        <v>321918</v>
      </c>
      <c r="F25" s="98">
        <f t="shared" si="8"/>
        <v>155083</v>
      </c>
      <c r="G25" s="98">
        <f t="shared" si="8"/>
        <v>424583</v>
      </c>
      <c r="H25" s="98">
        <f t="shared" si="8"/>
        <v>315117</v>
      </c>
      <c r="I25" s="98">
        <f t="shared" si="8"/>
        <v>607984</v>
      </c>
      <c r="J25" s="98">
        <f t="shared" si="8"/>
        <v>352762</v>
      </c>
      <c r="K25" s="98">
        <f t="shared" si="8"/>
        <v>1201938</v>
      </c>
      <c r="L25" s="98">
        <f t="shared" si="8"/>
        <v>302192</v>
      </c>
      <c r="M25" s="98">
        <f t="shared" si="8"/>
        <v>1699421</v>
      </c>
      <c r="N25" s="98">
        <f t="shared" si="8"/>
        <v>116951</v>
      </c>
      <c r="O25" s="98">
        <f>O8+O23</f>
        <v>5879791</v>
      </c>
      <c r="P25" s="100">
        <f>P8</f>
        <v>1845803</v>
      </c>
      <c r="Q25" s="100">
        <f>Q8</f>
        <v>1440710</v>
      </c>
      <c r="R25" s="100">
        <f>R8</f>
        <v>1152568</v>
      </c>
      <c r="S25" s="100">
        <f>S8</f>
        <v>1440710</v>
      </c>
      <c r="T25" s="100">
        <f>T8</f>
        <v>5762840</v>
      </c>
    </row>
    <row r="26" spans="1:20" ht="12.75">
      <c r="A26" s="112"/>
      <c r="B26" s="89"/>
      <c r="C26" s="98"/>
      <c r="D26" s="107"/>
      <c r="E26" s="107"/>
      <c r="F26" s="107"/>
      <c r="G26" s="108"/>
      <c r="H26" s="107"/>
      <c r="I26" s="107"/>
      <c r="J26" s="107"/>
      <c r="K26" s="107"/>
      <c r="L26" s="107"/>
      <c r="M26" s="107"/>
      <c r="N26" s="107"/>
      <c r="O26" s="107"/>
      <c r="P26" s="113"/>
      <c r="Q26" s="113"/>
      <c r="R26" s="113"/>
      <c r="S26" s="113"/>
      <c r="T26" s="100"/>
    </row>
    <row r="27" spans="1:20" ht="12.75">
      <c r="A27" s="114"/>
      <c r="B27" s="88" t="s">
        <v>34</v>
      </c>
      <c r="C27" s="100">
        <f>C28+C30+C36+C41+C55+C56+C61</f>
        <v>5809753</v>
      </c>
      <c r="D27" s="100">
        <f aca="true" t="shared" si="9" ref="D27:T27">D28+D30+D36+D41+D55+D56+D61</f>
        <v>381842</v>
      </c>
      <c r="E27" s="100">
        <f t="shared" si="9"/>
        <v>321918</v>
      </c>
      <c r="F27" s="100">
        <f t="shared" si="9"/>
        <v>155083</v>
      </c>
      <c r="G27" s="100">
        <f t="shared" si="9"/>
        <v>424583</v>
      </c>
      <c r="H27" s="100">
        <f t="shared" si="9"/>
        <v>315117</v>
      </c>
      <c r="I27" s="100">
        <f t="shared" si="9"/>
        <v>607984</v>
      </c>
      <c r="J27" s="100">
        <f t="shared" si="9"/>
        <v>352762</v>
      </c>
      <c r="K27" s="100">
        <f t="shared" si="9"/>
        <v>1201938</v>
      </c>
      <c r="L27" s="100">
        <f t="shared" si="9"/>
        <v>302192</v>
      </c>
      <c r="M27" s="100">
        <f t="shared" si="9"/>
        <v>1699421</v>
      </c>
      <c r="N27" s="100">
        <f t="shared" si="9"/>
        <v>0</v>
      </c>
      <c r="O27" s="100">
        <f t="shared" si="9"/>
        <v>5801487</v>
      </c>
      <c r="P27" s="100">
        <f t="shared" si="9"/>
        <v>1740446.1</v>
      </c>
      <c r="Q27" s="100">
        <f t="shared" si="9"/>
        <v>1450371.75</v>
      </c>
      <c r="R27" s="100">
        <f t="shared" si="9"/>
        <v>1160297.4000000001</v>
      </c>
      <c r="S27" s="100">
        <f t="shared" si="9"/>
        <v>1450371.75</v>
      </c>
      <c r="T27" s="100">
        <f t="shared" si="9"/>
        <v>5751674</v>
      </c>
    </row>
    <row r="28" spans="1:20" ht="12.75">
      <c r="A28" s="114" t="s">
        <v>35</v>
      </c>
      <c r="B28" s="90" t="s">
        <v>36</v>
      </c>
      <c r="C28" s="98">
        <f>D28+E28+F28+G28+H28+I28+J28+K28+L28+M28</f>
        <v>3913399</v>
      </c>
      <c r="D28" s="98">
        <f>D29</f>
        <v>258492</v>
      </c>
      <c r="E28" s="98">
        <f aca="true" t="shared" si="10" ref="E28:M28">E29</f>
        <v>207544</v>
      </c>
      <c r="F28" s="98">
        <f t="shared" si="10"/>
        <v>116967</v>
      </c>
      <c r="G28" s="98">
        <f t="shared" si="10"/>
        <v>325615</v>
      </c>
      <c r="H28" s="98">
        <f t="shared" si="10"/>
        <v>200337</v>
      </c>
      <c r="I28" s="98">
        <f t="shared" si="10"/>
        <v>432645</v>
      </c>
      <c r="J28" s="98">
        <f t="shared" si="10"/>
        <v>227180</v>
      </c>
      <c r="K28" s="98">
        <f t="shared" si="10"/>
        <v>800000</v>
      </c>
      <c r="L28" s="98">
        <f t="shared" si="10"/>
        <v>205424</v>
      </c>
      <c r="M28" s="98">
        <f t="shared" si="10"/>
        <v>1139195</v>
      </c>
      <c r="N28" s="98">
        <f aca="true" t="shared" si="11" ref="N28:S28">N29</f>
        <v>0</v>
      </c>
      <c r="O28" s="98">
        <f t="shared" si="11"/>
        <v>3913399</v>
      </c>
      <c r="P28" s="100">
        <f t="shared" si="11"/>
        <v>1174019.7</v>
      </c>
      <c r="Q28" s="100">
        <f t="shared" si="11"/>
        <v>978349.75</v>
      </c>
      <c r="R28" s="100">
        <f t="shared" si="11"/>
        <v>782679.8</v>
      </c>
      <c r="S28" s="100">
        <f t="shared" si="11"/>
        <v>978349.75</v>
      </c>
      <c r="T28" s="100">
        <f t="shared" si="6"/>
        <v>3913399</v>
      </c>
    </row>
    <row r="29" spans="1:20" ht="21">
      <c r="A29" s="115" t="s">
        <v>37</v>
      </c>
      <c r="B29" s="87" t="s">
        <v>38</v>
      </c>
      <c r="C29" s="98">
        <f>D29+E29+F29+G29+H29+I29+J29+K29+L29+M29</f>
        <v>3913399</v>
      </c>
      <c r="D29" s="107">
        <v>258492</v>
      </c>
      <c r="E29" s="107">
        <v>207544</v>
      </c>
      <c r="F29" s="107">
        <v>116967</v>
      </c>
      <c r="G29" s="107">
        <v>325615</v>
      </c>
      <c r="H29" s="107">
        <v>200337</v>
      </c>
      <c r="I29" s="107">
        <v>432645</v>
      </c>
      <c r="J29" s="107">
        <v>227180</v>
      </c>
      <c r="K29" s="107">
        <v>800000</v>
      </c>
      <c r="L29" s="107">
        <v>205424</v>
      </c>
      <c r="M29" s="107">
        <v>1139195</v>
      </c>
      <c r="N29" s="107">
        <v>0</v>
      </c>
      <c r="O29" s="98">
        <f aca="true" t="shared" si="12" ref="O29:O81">SUM(N29+C29)</f>
        <v>3913399</v>
      </c>
      <c r="P29" s="106">
        <f t="shared" si="7"/>
        <v>1174019.7</v>
      </c>
      <c r="Q29" s="106">
        <f>C29*0.25</f>
        <v>978349.75</v>
      </c>
      <c r="R29" s="106">
        <f t="shared" si="4"/>
        <v>782679.8</v>
      </c>
      <c r="S29" s="106">
        <f t="shared" si="5"/>
        <v>978349.75</v>
      </c>
      <c r="T29" s="100">
        <f t="shared" si="6"/>
        <v>3913399</v>
      </c>
    </row>
    <row r="30" spans="1:20" ht="12.75">
      <c r="A30" s="114" t="s">
        <v>39</v>
      </c>
      <c r="B30" s="90" t="s">
        <v>40</v>
      </c>
      <c r="C30" s="98">
        <f>C31+C32+C33+C34+C35</f>
        <v>252672</v>
      </c>
      <c r="D30" s="98">
        <f>D31+D32+D33+D34+D35</f>
        <v>14970</v>
      </c>
      <c r="E30" s="98">
        <f aca="true" t="shared" si="13" ref="E30:N30">E31+E32+E33+E34+E35</f>
        <v>13955</v>
      </c>
      <c r="F30" s="98">
        <f t="shared" si="13"/>
        <v>4600</v>
      </c>
      <c r="G30" s="98">
        <f t="shared" si="13"/>
        <v>10760</v>
      </c>
      <c r="H30" s="98">
        <f t="shared" si="13"/>
        <v>12000</v>
      </c>
      <c r="I30" s="98">
        <f t="shared" si="13"/>
        <v>18250</v>
      </c>
      <c r="J30" s="98">
        <f t="shared" si="13"/>
        <v>13500</v>
      </c>
      <c r="K30" s="98">
        <f t="shared" si="13"/>
        <v>64947</v>
      </c>
      <c r="L30" s="98">
        <f t="shared" si="13"/>
        <v>12356</v>
      </c>
      <c r="M30" s="98">
        <f t="shared" si="13"/>
        <v>87334</v>
      </c>
      <c r="N30" s="98">
        <f t="shared" si="13"/>
        <v>0</v>
      </c>
      <c r="O30" s="98">
        <f>O31+O32+O33+O34+O35</f>
        <v>252672</v>
      </c>
      <c r="P30" s="100">
        <f>P31+P32+P33+P34+P35</f>
        <v>75801.6</v>
      </c>
      <c r="Q30" s="100">
        <f>Q31+Q32+Q33+Q34+Q35</f>
        <v>63168</v>
      </c>
      <c r="R30" s="100">
        <f>R31+R32+R33+R34+R35</f>
        <v>50534.4</v>
      </c>
      <c r="S30" s="100">
        <f>S31+S32+S33+S34+S35</f>
        <v>63168</v>
      </c>
      <c r="T30" s="100">
        <f t="shared" si="6"/>
        <v>252672</v>
      </c>
    </row>
    <row r="31" spans="1:20" ht="22.5" customHeight="1">
      <c r="A31" s="115" t="s">
        <v>41</v>
      </c>
      <c r="B31" s="87" t="s">
        <v>42</v>
      </c>
      <c r="C31" s="98">
        <f>D31+E31+F31+G31+H31+I31+J31+K31+L31+M31</f>
        <v>14076</v>
      </c>
      <c r="D31" s="116"/>
      <c r="E31" s="116"/>
      <c r="F31" s="107"/>
      <c r="G31" s="108"/>
      <c r="H31" s="107"/>
      <c r="I31" s="107"/>
      <c r="J31" s="107"/>
      <c r="K31" s="107"/>
      <c r="L31" s="107"/>
      <c r="M31" s="107">
        <v>14076</v>
      </c>
      <c r="N31" s="107">
        <v>0</v>
      </c>
      <c r="O31" s="98">
        <f t="shared" si="12"/>
        <v>14076</v>
      </c>
      <c r="P31" s="106">
        <f t="shared" si="7"/>
        <v>4222.8</v>
      </c>
      <c r="Q31" s="106">
        <f>C31*0.25</f>
        <v>3519</v>
      </c>
      <c r="R31" s="106">
        <f t="shared" si="4"/>
        <v>2815.2000000000003</v>
      </c>
      <c r="S31" s="106">
        <f t="shared" si="5"/>
        <v>3519</v>
      </c>
      <c r="T31" s="100">
        <f t="shared" si="6"/>
        <v>14076</v>
      </c>
    </row>
    <row r="32" spans="1:20" ht="23.25" customHeight="1">
      <c r="A32" s="115" t="s">
        <v>43</v>
      </c>
      <c r="B32" s="87" t="s">
        <v>44</v>
      </c>
      <c r="C32" s="98">
        <f>D32+E32+F32+G32+H32+I32+J32+K32+L32+M32</f>
        <v>9500</v>
      </c>
      <c r="D32" s="116"/>
      <c r="E32" s="116"/>
      <c r="F32" s="107"/>
      <c r="G32" s="108"/>
      <c r="H32" s="107">
        <v>1000</v>
      </c>
      <c r="I32" s="107"/>
      <c r="J32" s="107">
        <v>1500</v>
      </c>
      <c r="K32" s="107"/>
      <c r="L32" s="107"/>
      <c r="M32" s="107">
        <v>7000</v>
      </c>
      <c r="N32" s="107">
        <v>0</v>
      </c>
      <c r="O32" s="98">
        <f t="shared" si="12"/>
        <v>9500</v>
      </c>
      <c r="P32" s="106">
        <f t="shared" si="7"/>
        <v>2850</v>
      </c>
      <c r="Q32" s="106">
        <f>C32*0.25</f>
        <v>2375</v>
      </c>
      <c r="R32" s="106">
        <f t="shared" si="4"/>
        <v>1900</v>
      </c>
      <c r="S32" s="106">
        <f t="shared" si="5"/>
        <v>2375</v>
      </c>
      <c r="T32" s="100">
        <f t="shared" si="6"/>
        <v>9500</v>
      </c>
    </row>
    <row r="33" spans="1:20" ht="12.75">
      <c r="A33" s="115" t="s">
        <v>45</v>
      </c>
      <c r="B33" s="87" t="s">
        <v>46</v>
      </c>
      <c r="C33" s="98">
        <f>D33+E33+F33+G33+H33+I33+J33+K33+L33+M33</f>
        <v>197649</v>
      </c>
      <c r="D33" s="116">
        <v>14970</v>
      </c>
      <c r="E33" s="116">
        <v>12955</v>
      </c>
      <c r="F33" s="107">
        <v>3600</v>
      </c>
      <c r="G33" s="108">
        <v>10760</v>
      </c>
      <c r="H33" s="107">
        <v>10500</v>
      </c>
      <c r="I33" s="107">
        <v>18250</v>
      </c>
      <c r="J33" s="107">
        <v>11000</v>
      </c>
      <c r="K33" s="107">
        <v>42000</v>
      </c>
      <c r="L33" s="107">
        <v>11356</v>
      </c>
      <c r="M33" s="107">
        <v>62258</v>
      </c>
      <c r="N33" s="107">
        <v>0</v>
      </c>
      <c r="O33" s="98">
        <f t="shared" si="12"/>
        <v>197649</v>
      </c>
      <c r="P33" s="106">
        <f t="shared" si="7"/>
        <v>59294.7</v>
      </c>
      <c r="Q33" s="106">
        <f>C33*0.25</f>
        <v>49412.25</v>
      </c>
      <c r="R33" s="106">
        <f t="shared" si="4"/>
        <v>39529.8</v>
      </c>
      <c r="S33" s="106">
        <f t="shared" si="5"/>
        <v>49412.25</v>
      </c>
      <c r="T33" s="100">
        <f t="shared" si="6"/>
        <v>197649</v>
      </c>
    </row>
    <row r="34" spans="1:20" ht="21.75" customHeight="1">
      <c r="A34" s="115" t="s">
        <v>47</v>
      </c>
      <c r="B34" s="87" t="s">
        <v>48</v>
      </c>
      <c r="C34" s="98">
        <f>D34+E34+F34+G34+H34+I34+J34+K34+L34+M34</f>
        <v>20000</v>
      </c>
      <c r="D34" s="116"/>
      <c r="E34" s="116"/>
      <c r="F34" s="107"/>
      <c r="G34" s="108"/>
      <c r="H34" s="107"/>
      <c r="I34" s="107"/>
      <c r="J34" s="107"/>
      <c r="K34" s="107">
        <v>20000</v>
      </c>
      <c r="L34" s="107"/>
      <c r="M34" s="107"/>
      <c r="N34" s="107">
        <v>0</v>
      </c>
      <c r="O34" s="98">
        <f t="shared" si="12"/>
        <v>20000</v>
      </c>
      <c r="P34" s="106">
        <f t="shared" si="7"/>
        <v>6000</v>
      </c>
      <c r="Q34" s="106">
        <f>C34*0.25</f>
        <v>5000</v>
      </c>
      <c r="R34" s="106">
        <f t="shared" si="4"/>
        <v>4000</v>
      </c>
      <c r="S34" s="106">
        <f t="shared" si="5"/>
        <v>5000</v>
      </c>
      <c r="T34" s="100">
        <f t="shared" si="6"/>
        <v>20000</v>
      </c>
    </row>
    <row r="35" spans="1:20" ht="12.75">
      <c r="A35" s="115" t="s">
        <v>49</v>
      </c>
      <c r="B35" s="87" t="s">
        <v>50</v>
      </c>
      <c r="C35" s="98">
        <f>D35+E35+F35+G35+H35+I35+J35+K35+L35+M35</f>
        <v>11447</v>
      </c>
      <c r="D35" s="116"/>
      <c r="E35" s="116">
        <v>1000</v>
      </c>
      <c r="F35" s="107">
        <v>1000</v>
      </c>
      <c r="G35" s="108"/>
      <c r="H35" s="107">
        <v>500</v>
      </c>
      <c r="I35" s="107"/>
      <c r="J35" s="107">
        <v>1000</v>
      </c>
      <c r="K35" s="107">
        <v>2947</v>
      </c>
      <c r="L35" s="107">
        <v>1000</v>
      </c>
      <c r="M35" s="107">
        <v>4000</v>
      </c>
      <c r="N35" s="107">
        <v>0</v>
      </c>
      <c r="O35" s="98">
        <f t="shared" si="12"/>
        <v>11447</v>
      </c>
      <c r="P35" s="106">
        <f t="shared" si="7"/>
        <v>3434.1</v>
      </c>
      <c r="Q35" s="106">
        <f>C35*0.25</f>
        <v>2861.75</v>
      </c>
      <c r="R35" s="106">
        <f t="shared" si="4"/>
        <v>2289.4</v>
      </c>
      <c r="S35" s="106">
        <f t="shared" si="5"/>
        <v>2861.75</v>
      </c>
      <c r="T35" s="100">
        <f t="shared" si="6"/>
        <v>11447</v>
      </c>
    </row>
    <row r="36" spans="1:20" ht="18.75">
      <c r="A36" s="114" t="s">
        <v>51</v>
      </c>
      <c r="B36" s="90" t="s">
        <v>52</v>
      </c>
      <c r="C36" s="98">
        <f>C37+C38+C39+C40</f>
        <v>843937</v>
      </c>
      <c r="D36" s="98">
        <f>D37+D38+D39+D40</f>
        <v>50856</v>
      </c>
      <c r="E36" s="98">
        <f aca="true" t="shared" si="14" ref="E36:M36">E37+E38+E39+E40</f>
        <v>46035</v>
      </c>
      <c r="F36" s="98">
        <f t="shared" si="14"/>
        <v>27351</v>
      </c>
      <c r="G36" s="98">
        <f t="shared" si="14"/>
        <v>71975</v>
      </c>
      <c r="H36" s="98">
        <f t="shared" si="14"/>
        <v>43400</v>
      </c>
      <c r="I36" s="98">
        <f t="shared" si="14"/>
        <v>84500</v>
      </c>
      <c r="J36" s="98">
        <f t="shared" si="14"/>
        <v>50500</v>
      </c>
      <c r="K36" s="98">
        <f t="shared" si="14"/>
        <v>165000</v>
      </c>
      <c r="L36" s="98">
        <f t="shared" si="14"/>
        <v>45591</v>
      </c>
      <c r="M36" s="98">
        <f t="shared" si="14"/>
        <v>258729</v>
      </c>
      <c r="N36" s="98">
        <f aca="true" t="shared" si="15" ref="N36:S36">N37+N38+N39+N40</f>
        <v>0</v>
      </c>
      <c r="O36" s="98">
        <f t="shared" si="15"/>
        <v>843937</v>
      </c>
      <c r="P36" s="100">
        <f t="shared" si="15"/>
        <v>253181.1</v>
      </c>
      <c r="Q36" s="100">
        <f t="shared" si="15"/>
        <v>210984.25</v>
      </c>
      <c r="R36" s="100">
        <f t="shared" si="15"/>
        <v>168787.40000000002</v>
      </c>
      <c r="S36" s="100">
        <f t="shared" si="15"/>
        <v>210984.25</v>
      </c>
      <c r="T36" s="100">
        <f t="shared" si="6"/>
        <v>843937</v>
      </c>
    </row>
    <row r="37" spans="1:20" ht="21">
      <c r="A37" s="115" t="s">
        <v>53</v>
      </c>
      <c r="B37" s="87" t="s">
        <v>54</v>
      </c>
      <c r="C37" s="98">
        <f>D37+E37+F37+G37+H37+I37+J37+K37+L37+M37</f>
        <v>438391</v>
      </c>
      <c r="D37" s="116">
        <v>27157</v>
      </c>
      <c r="E37" s="116">
        <v>24856</v>
      </c>
      <c r="F37" s="116">
        <v>14272</v>
      </c>
      <c r="G37" s="117">
        <v>33800</v>
      </c>
      <c r="H37" s="107">
        <v>21000</v>
      </c>
      <c r="I37" s="107">
        <v>40900</v>
      </c>
      <c r="J37" s="107">
        <v>24500</v>
      </c>
      <c r="K37" s="107">
        <v>86000</v>
      </c>
      <c r="L37" s="107">
        <v>24243</v>
      </c>
      <c r="M37" s="107">
        <v>141663</v>
      </c>
      <c r="N37" s="107">
        <v>0</v>
      </c>
      <c r="O37" s="98">
        <f t="shared" si="12"/>
        <v>438391</v>
      </c>
      <c r="P37" s="106">
        <f t="shared" si="7"/>
        <v>131517.3</v>
      </c>
      <c r="Q37" s="106">
        <f>C37*0.25</f>
        <v>109597.75</v>
      </c>
      <c r="R37" s="106">
        <f t="shared" si="4"/>
        <v>87678.20000000001</v>
      </c>
      <c r="S37" s="106">
        <f t="shared" si="5"/>
        <v>109597.75</v>
      </c>
      <c r="T37" s="100">
        <f t="shared" si="6"/>
        <v>438391</v>
      </c>
    </row>
    <row r="38" spans="1:20" ht="12.75">
      <c r="A38" s="115" t="s">
        <v>55</v>
      </c>
      <c r="B38" s="87" t="s">
        <v>56</v>
      </c>
      <c r="C38" s="98">
        <f>D38+E38+F38+G38+H38+I38+J38+K38+L38+M38</f>
        <v>135124</v>
      </c>
      <c r="D38" s="116">
        <v>8302</v>
      </c>
      <c r="E38" s="116">
        <v>7019</v>
      </c>
      <c r="F38" s="116">
        <v>4379</v>
      </c>
      <c r="G38" s="117">
        <v>11910</v>
      </c>
      <c r="H38" s="107">
        <v>7000</v>
      </c>
      <c r="I38" s="107">
        <v>13700</v>
      </c>
      <c r="J38" s="107">
        <v>8500</v>
      </c>
      <c r="K38" s="107">
        <v>27000</v>
      </c>
      <c r="L38" s="107">
        <v>7142</v>
      </c>
      <c r="M38" s="107">
        <v>40172</v>
      </c>
      <c r="N38" s="107">
        <v>0</v>
      </c>
      <c r="O38" s="98">
        <f t="shared" si="12"/>
        <v>135124</v>
      </c>
      <c r="P38" s="106">
        <f t="shared" si="7"/>
        <v>40537.2</v>
      </c>
      <c r="Q38" s="106">
        <f>C38*0.25</f>
        <v>33781</v>
      </c>
      <c r="R38" s="106">
        <f t="shared" si="4"/>
        <v>27024.800000000003</v>
      </c>
      <c r="S38" s="106">
        <f t="shared" si="5"/>
        <v>33781</v>
      </c>
      <c r="T38" s="100">
        <f t="shared" si="6"/>
        <v>135124</v>
      </c>
    </row>
    <row r="39" spans="1:20" ht="21">
      <c r="A39" s="115" t="s">
        <v>57</v>
      </c>
      <c r="B39" s="87" t="s">
        <v>58</v>
      </c>
      <c r="C39" s="98">
        <f>D39+E39+F39+G39+H39+I39+J39+K39+L39+M39</f>
        <v>173764</v>
      </c>
      <c r="D39" s="116">
        <v>11352</v>
      </c>
      <c r="E39" s="116">
        <v>9300</v>
      </c>
      <c r="F39" s="116">
        <v>5760</v>
      </c>
      <c r="G39" s="117">
        <v>9135</v>
      </c>
      <c r="H39" s="107">
        <v>10000</v>
      </c>
      <c r="I39" s="107">
        <v>19500</v>
      </c>
      <c r="J39" s="107">
        <v>12000</v>
      </c>
      <c r="K39" s="107">
        <v>35000</v>
      </c>
      <c r="L39" s="107">
        <v>9528</v>
      </c>
      <c r="M39" s="107">
        <v>52189</v>
      </c>
      <c r="N39" s="107">
        <v>0</v>
      </c>
      <c r="O39" s="98">
        <f t="shared" si="12"/>
        <v>173764</v>
      </c>
      <c r="P39" s="106">
        <f t="shared" si="7"/>
        <v>52129.2</v>
      </c>
      <c r="Q39" s="106">
        <f>C39*0.25</f>
        <v>43441</v>
      </c>
      <c r="R39" s="106">
        <f t="shared" si="4"/>
        <v>34752.8</v>
      </c>
      <c r="S39" s="106">
        <f t="shared" si="5"/>
        <v>43441</v>
      </c>
      <c r="T39" s="100">
        <f t="shared" si="6"/>
        <v>173764</v>
      </c>
    </row>
    <row r="40" spans="1:20" ht="21">
      <c r="A40" s="115" t="s">
        <v>59</v>
      </c>
      <c r="B40" s="87" t="s">
        <v>60</v>
      </c>
      <c r="C40" s="98">
        <f>D40+E40+F40+G40+H40+I40+J40+K40+L40+M40</f>
        <v>96658</v>
      </c>
      <c r="D40" s="116">
        <v>4045</v>
      </c>
      <c r="E40" s="116">
        <v>4860</v>
      </c>
      <c r="F40" s="116">
        <v>2940</v>
      </c>
      <c r="G40" s="117">
        <v>17130</v>
      </c>
      <c r="H40" s="107">
        <v>5400</v>
      </c>
      <c r="I40" s="107">
        <v>10400</v>
      </c>
      <c r="J40" s="107">
        <v>5500</v>
      </c>
      <c r="K40" s="107">
        <v>17000</v>
      </c>
      <c r="L40" s="107">
        <v>4678</v>
      </c>
      <c r="M40" s="107">
        <v>24705</v>
      </c>
      <c r="N40" s="107">
        <v>0</v>
      </c>
      <c r="O40" s="98">
        <f t="shared" si="12"/>
        <v>96658</v>
      </c>
      <c r="P40" s="106">
        <f t="shared" si="7"/>
        <v>28997.399999999998</v>
      </c>
      <c r="Q40" s="106">
        <f>C40*0.25</f>
        <v>24164.5</v>
      </c>
      <c r="R40" s="106">
        <f t="shared" si="4"/>
        <v>19331.600000000002</v>
      </c>
      <c r="S40" s="106">
        <f t="shared" si="5"/>
        <v>24164.5</v>
      </c>
      <c r="T40" s="100">
        <f t="shared" si="6"/>
        <v>96658</v>
      </c>
    </row>
    <row r="41" spans="1:20" ht="12.75">
      <c r="A41" s="114" t="s">
        <v>61</v>
      </c>
      <c r="B41" s="90" t="s">
        <v>62</v>
      </c>
      <c r="C41" s="100">
        <f>C42+C43+C44+C45+C46+C47+C48+C49+C50+C51+C52+C53+C54</f>
        <v>720352</v>
      </c>
      <c r="D41" s="100">
        <f aca="true" t="shared" si="16" ref="D41:N41">D42+D43+D44+D45+D46+D47+D48+D49+D50+D51+D52+D53+D54</f>
        <v>57524</v>
      </c>
      <c r="E41" s="100">
        <f t="shared" si="16"/>
        <v>54384</v>
      </c>
      <c r="F41" s="100">
        <f t="shared" si="16"/>
        <v>6165</v>
      </c>
      <c r="G41" s="100">
        <f t="shared" si="16"/>
        <v>16233</v>
      </c>
      <c r="H41" s="100">
        <f t="shared" si="16"/>
        <v>59380</v>
      </c>
      <c r="I41" s="100">
        <f t="shared" si="16"/>
        <v>65890</v>
      </c>
      <c r="J41" s="100">
        <f t="shared" si="16"/>
        <v>61582</v>
      </c>
      <c r="K41" s="100">
        <f t="shared" si="16"/>
        <v>171991</v>
      </c>
      <c r="L41" s="100">
        <f t="shared" si="16"/>
        <v>38821</v>
      </c>
      <c r="M41" s="100">
        <f t="shared" si="16"/>
        <v>188382</v>
      </c>
      <c r="N41" s="100">
        <f t="shared" si="16"/>
        <v>0</v>
      </c>
      <c r="O41" s="100">
        <f aca="true" t="shared" si="17" ref="O41:T41">O42+O43+O44+O45+O46+O47+O48+O49+O50+O51+O52+O53+O54</f>
        <v>712086</v>
      </c>
      <c r="P41" s="100">
        <f t="shared" si="17"/>
        <v>213625.8</v>
      </c>
      <c r="Q41" s="100">
        <f t="shared" si="17"/>
        <v>178021.5</v>
      </c>
      <c r="R41" s="100">
        <f t="shared" si="17"/>
        <v>142417.19999999998</v>
      </c>
      <c r="S41" s="100">
        <f t="shared" si="17"/>
        <v>178021.5</v>
      </c>
      <c r="T41" s="100">
        <f t="shared" si="17"/>
        <v>712086</v>
      </c>
    </row>
    <row r="42" spans="1:20" ht="12.75">
      <c r="A42" s="115" t="s">
        <v>63</v>
      </c>
      <c r="B42" s="87" t="s">
        <v>64</v>
      </c>
      <c r="C42" s="98">
        <f aca="true" t="shared" si="18" ref="C42:C60">D42+E42+F42+G42+H42+I42+J42+K42+L42+M42</f>
        <v>83304</v>
      </c>
      <c r="D42" s="116">
        <v>5112</v>
      </c>
      <c r="E42" s="116">
        <v>5616</v>
      </c>
      <c r="F42" s="116">
        <v>3672</v>
      </c>
      <c r="G42" s="117">
        <v>5904</v>
      </c>
      <c r="H42" s="107">
        <v>5040</v>
      </c>
      <c r="I42" s="107">
        <v>6408</v>
      </c>
      <c r="J42" s="107">
        <v>6696</v>
      </c>
      <c r="K42" s="107">
        <v>21024</v>
      </c>
      <c r="L42" s="107">
        <v>3744</v>
      </c>
      <c r="M42" s="107">
        <v>20088</v>
      </c>
      <c r="N42" s="107">
        <v>0</v>
      </c>
      <c r="O42" s="98">
        <f t="shared" si="12"/>
        <v>83304</v>
      </c>
      <c r="P42" s="106">
        <f t="shared" si="7"/>
        <v>24991.2</v>
      </c>
      <c r="Q42" s="106">
        <f aca="true" t="shared" si="19" ref="Q42:Q60">C42*0.25</f>
        <v>20826</v>
      </c>
      <c r="R42" s="106">
        <f t="shared" si="4"/>
        <v>16660.8</v>
      </c>
      <c r="S42" s="106">
        <f t="shared" si="5"/>
        <v>20826</v>
      </c>
      <c r="T42" s="100">
        <f t="shared" si="6"/>
        <v>83304</v>
      </c>
    </row>
    <row r="43" spans="1:20" ht="12.75">
      <c r="A43" s="115" t="s">
        <v>141</v>
      </c>
      <c r="B43" s="87" t="s">
        <v>140</v>
      </c>
      <c r="C43" s="98">
        <f t="shared" si="18"/>
        <v>500</v>
      </c>
      <c r="D43" s="116"/>
      <c r="E43" s="116">
        <v>0</v>
      </c>
      <c r="F43" s="116"/>
      <c r="G43" s="117"/>
      <c r="H43" s="107"/>
      <c r="I43" s="107"/>
      <c r="J43" s="107"/>
      <c r="K43" s="107">
        <v>500</v>
      </c>
      <c r="L43" s="107"/>
      <c r="M43" s="107"/>
      <c r="N43" s="107">
        <v>0</v>
      </c>
      <c r="O43" s="98">
        <f t="shared" si="12"/>
        <v>500</v>
      </c>
      <c r="P43" s="106">
        <f t="shared" si="7"/>
        <v>150</v>
      </c>
      <c r="Q43" s="106">
        <f t="shared" si="19"/>
        <v>125</v>
      </c>
      <c r="R43" s="106">
        <f t="shared" si="4"/>
        <v>100</v>
      </c>
      <c r="S43" s="106">
        <f t="shared" si="5"/>
        <v>125</v>
      </c>
      <c r="T43" s="100">
        <f t="shared" si="6"/>
        <v>500</v>
      </c>
    </row>
    <row r="44" spans="1:20" ht="12.75">
      <c r="A44" s="115" t="s">
        <v>65</v>
      </c>
      <c r="B44" s="87" t="s">
        <v>66</v>
      </c>
      <c r="C44" s="98">
        <f t="shared" si="18"/>
        <v>25560</v>
      </c>
      <c r="D44" s="116">
        <v>2100</v>
      </c>
      <c r="E44" s="116">
        <v>780</v>
      </c>
      <c r="F44" s="116"/>
      <c r="G44" s="117">
        <v>3360</v>
      </c>
      <c r="H44" s="107">
        <v>2500</v>
      </c>
      <c r="I44" s="107">
        <v>3740</v>
      </c>
      <c r="J44" s="107">
        <v>2500</v>
      </c>
      <c r="K44" s="107">
        <v>3520</v>
      </c>
      <c r="L44" s="107">
        <v>1300</v>
      </c>
      <c r="M44" s="107">
        <v>5760</v>
      </c>
      <c r="N44" s="107">
        <v>0</v>
      </c>
      <c r="O44" s="98">
        <f t="shared" si="12"/>
        <v>25560</v>
      </c>
      <c r="P44" s="106">
        <f t="shared" si="7"/>
        <v>7668</v>
      </c>
      <c r="Q44" s="106">
        <f t="shared" si="19"/>
        <v>6390</v>
      </c>
      <c r="R44" s="106">
        <f t="shared" si="4"/>
        <v>5112</v>
      </c>
      <c r="S44" s="106">
        <f t="shared" si="5"/>
        <v>6390</v>
      </c>
      <c r="T44" s="100">
        <f t="shared" si="6"/>
        <v>25560</v>
      </c>
    </row>
    <row r="45" spans="1:20" ht="21">
      <c r="A45" s="115" t="s">
        <v>67</v>
      </c>
      <c r="B45" s="87" t="s">
        <v>68</v>
      </c>
      <c r="C45" s="98">
        <f t="shared" si="18"/>
        <v>3500</v>
      </c>
      <c r="D45" s="116"/>
      <c r="E45" s="116"/>
      <c r="F45" s="116"/>
      <c r="G45" s="117"/>
      <c r="H45" s="107"/>
      <c r="I45" s="107"/>
      <c r="J45" s="107"/>
      <c r="K45" s="107">
        <v>3500</v>
      </c>
      <c r="L45" s="107"/>
      <c r="M45" s="107"/>
      <c r="N45" s="107">
        <v>0</v>
      </c>
      <c r="O45" s="98">
        <f t="shared" si="12"/>
        <v>3500</v>
      </c>
      <c r="P45" s="106">
        <f t="shared" si="7"/>
        <v>1050</v>
      </c>
      <c r="Q45" s="106">
        <f t="shared" si="19"/>
        <v>875</v>
      </c>
      <c r="R45" s="106">
        <f t="shared" si="4"/>
        <v>700</v>
      </c>
      <c r="S45" s="106">
        <f t="shared" si="5"/>
        <v>875</v>
      </c>
      <c r="T45" s="100">
        <f t="shared" si="6"/>
        <v>3500</v>
      </c>
    </row>
    <row r="46" spans="1:20" ht="12.75">
      <c r="A46" s="115" t="s">
        <v>69</v>
      </c>
      <c r="B46" s="87" t="s">
        <v>70</v>
      </c>
      <c r="C46" s="98">
        <f t="shared" si="18"/>
        <v>97433</v>
      </c>
      <c r="D46" s="116">
        <v>7912</v>
      </c>
      <c r="E46" s="116">
        <v>5300</v>
      </c>
      <c r="F46" s="116">
        <v>200</v>
      </c>
      <c r="G46" s="117"/>
      <c r="H46" s="107">
        <v>6000</v>
      </c>
      <c r="I46" s="107"/>
      <c r="J46" s="107">
        <v>9000</v>
      </c>
      <c r="K46" s="107">
        <v>30000</v>
      </c>
      <c r="L46" s="107">
        <v>3137</v>
      </c>
      <c r="M46" s="107">
        <v>35884</v>
      </c>
      <c r="N46" s="107">
        <v>0</v>
      </c>
      <c r="O46" s="98">
        <f t="shared" si="12"/>
        <v>97433</v>
      </c>
      <c r="P46" s="106">
        <f t="shared" si="7"/>
        <v>29229.899999999998</v>
      </c>
      <c r="Q46" s="106">
        <f t="shared" si="19"/>
        <v>24358.25</v>
      </c>
      <c r="R46" s="106">
        <f t="shared" si="4"/>
        <v>19486.600000000002</v>
      </c>
      <c r="S46" s="106">
        <f t="shared" si="5"/>
        <v>24358.25</v>
      </c>
      <c r="T46" s="100">
        <f t="shared" si="6"/>
        <v>97433</v>
      </c>
    </row>
    <row r="47" spans="1:20" ht="12.75">
      <c r="A47" s="115" t="s">
        <v>71</v>
      </c>
      <c r="B47" s="87" t="s">
        <v>72</v>
      </c>
      <c r="C47" s="98">
        <f t="shared" si="18"/>
        <v>211300</v>
      </c>
      <c r="D47" s="116">
        <v>4500</v>
      </c>
      <c r="E47" s="116">
        <v>25000</v>
      </c>
      <c r="F47" s="116"/>
      <c r="G47" s="117"/>
      <c r="H47" s="107">
        <v>32000</v>
      </c>
      <c r="I47" s="107">
        <v>5800</v>
      </c>
      <c r="J47" s="107">
        <v>26000</v>
      </c>
      <c r="K47" s="107">
        <v>20000</v>
      </c>
      <c r="L47" s="107">
        <v>20000</v>
      </c>
      <c r="M47" s="107">
        <v>78000</v>
      </c>
      <c r="N47" s="107">
        <v>0</v>
      </c>
      <c r="O47" s="98">
        <f t="shared" si="12"/>
        <v>211300</v>
      </c>
      <c r="P47" s="106">
        <f t="shared" si="7"/>
        <v>63390</v>
      </c>
      <c r="Q47" s="106">
        <f t="shared" si="19"/>
        <v>52825</v>
      </c>
      <c r="R47" s="106">
        <f t="shared" si="4"/>
        <v>42260</v>
      </c>
      <c r="S47" s="106">
        <f t="shared" si="5"/>
        <v>52825</v>
      </c>
      <c r="T47" s="100">
        <f t="shared" si="6"/>
        <v>211300</v>
      </c>
    </row>
    <row r="48" spans="1:20" ht="12.75">
      <c r="A48" s="115" t="s">
        <v>73</v>
      </c>
      <c r="B48" s="87" t="s">
        <v>74</v>
      </c>
      <c r="C48" s="98">
        <f t="shared" si="18"/>
        <v>170099</v>
      </c>
      <c r="D48" s="116">
        <v>15000</v>
      </c>
      <c r="E48" s="116">
        <v>12012</v>
      </c>
      <c r="F48" s="116">
        <v>2293</v>
      </c>
      <c r="G48" s="117"/>
      <c r="H48" s="107">
        <v>10000</v>
      </c>
      <c r="I48" s="107">
        <v>42082</v>
      </c>
      <c r="J48" s="107">
        <v>10000</v>
      </c>
      <c r="K48" s="107">
        <v>32947</v>
      </c>
      <c r="L48" s="107">
        <v>5965</v>
      </c>
      <c r="M48" s="107">
        <v>39800</v>
      </c>
      <c r="N48" s="107">
        <v>0</v>
      </c>
      <c r="O48" s="98">
        <f t="shared" si="12"/>
        <v>170099</v>
      </c>
      <c r="P48" s="106">
        <f t="shared" si="7"/>
        <v>51029.7</v>
      </c>
      <c r="Q48" s="106">
        <f t="shared" si="19"/>
        <v>42524.75</v>
      </c>
      <c r="R48" s="106">
        <f t="shared" si="4"/>
        <v>34019.8</v>
      </c>
      <c r="S48" s="106">
        <f t="shared" si="5"/>
        <v>42524.75</v>
      </c>
      <c r="T48" s="100">
        <f t="shared" si="6"/>
        <v>170099</v>
      </c>
    </row>
    <row r="49" spans="1:20" ht="12.75">
      <c r="A49" s="115" t="s">
        <v>75</v>
      </c>
      <c r="B49" s="87" t="s">
        <v>76</v>
      </c>
      <c r="C49" s="100">
        <f>D49+E49+F49+G49+H49+I49+J49+K49+L49+M49</f>
        <v>96876</v>
      </c>
      <c r="D49" s="116">
        <v>20000</v>
      </c>
      <c r="E49" s="116">
        <v>3376</v>
      </c>
      <c r="F49" s="116"/>
      <c r="G49" s="117">
        <v>5975</v>
      </c>
      <c r="H49" s="107">
        <v>2000</v>
      </c>
      <c r="I49" s="107">
        <v>6600</v>
      </c>
      <c r="J49" s="107">
        <v>6000</v>
      </c>
      <c r="K49" s="107">
        <v>50000</v>
      </c>
      <c r="L49" s="107">
        <v>2925</v>
      </c>
      <c r="M49" s="107"/>
      <c r="N49" s="107">
        <v>0</v>
      </c>
      <c r="O49" s="98">
        <f t="shared" si="12"/>
        <v>96876</v>
      </c>
      <c r="P49" s="106">
        <f t="shared" si="7"/>
        <v>29062.8</v>
      </c>
      <c r="Q49" s="106">
        <f t="shared" si="19"/>
        <v>24219</v>
      </c>
      <c r="R49" s="106">
        <f t="shared" si="4"/>
        <v>19375.2</v>
      </c>
      <c r="S49" s="106">
        <f t="shared" si="5"/>
        <v>24219</v>
      </c>
      <c r="T49" s="100">
        <f t="shared" si="6"/>
        <v>96876</v>
      </c>
    </row>
    <row r="50" spans="1:20" ht="12.75">
      <c r="A50" s="115" t="s">
        <v>79</v>
      </c>
      <c r="B50" s="87" t="s">
        <v>80</v>
      </c>
      <c r="C50" s="98">
        <f t="shared" si="18"/>
        <v>14300</v>
      </c>
      <c r="D50" s="116">
        <v>2000</v>
      </c>
      <c r="E50" s="116">
        <v>1000</v>
      </c>
      <c r="F50" s="116"/>
      <c r="G50" s="117"/>
      <c r="H50" s="107">
        <v>1000</v>
      </c>
      <c r="I50" s="107"/>
      <c r="J50" s="107">
        <v>500</v>
      </c>
      <c r="K50" s="107">
        <v>5000</v>
      </c>
      <c r="L50" s="107">
        <v>800</v>
      </c>
      <c r="M50" s="107">
        <v>4000</v>
      </c>
      <c r="N50" s="107">
        <v>0</v>
      </c>
      <c r="O50" s="98">
        <f t="shared" si="12"/>
        <v>14300</v>
      </c>
      <c r="P50" s="106">
        <f t="shared" si="7"/>
        <v>4290</v>
      </c>
      <c r="Q50" s="106">
        <f t="shared" si="19"/>
        <v>3575</v>
      </c>
      <c r="R50" s="106">
        <f t="shared" si="4"/>
        <v>2860</v>
      </c>
      <c r="S50" s="106">
        <f t="shared" si="5"/>
        <v>3575</v>
      </c>
      <c r="T50" s="100">
        <f t="shared" si="6"/>
        <v>14300</v>
      </c>
    </row>
    <row r="51" spans="1:20" ht="12.75">
      <c r="A51" s="115" t="s">
        <v>81</v>
      </c>
      <c r="B51" s="87" t="s">
        <v>82</v>
      </c>
      <c r="C51" s="98">
        <f t="shared" si="18"/>
        <v>9214</v>
      </c>
      <c r="D51" s="116">
        <v>400</v>
      </c>
      <c r="E51" s="116">
        <v>500</v>
      </c>
      <c r="F51" s="116"/>
      <c r="G51" s="117">
        <v>624</v>
      </c>
      <c r="H51" s="107">
        <v>140</v>
      </c>
      <c r="I51" s="107">
        <v>450</v>
      </c>
      <c r="J51" s="107">
        <v>150</v>
      </c>
      <c r="K51" s="107">
        <v>2000</v>
      </c>
      <c r="L51" s="107">
        <v>150</v>
      </c>
      <c r="M51" s="107">
        <v>4800</v>
      </c>
      <c r="N51" s="107">
        <v>0</v>
      </c>
      <c r="O51" s="98">
        <f t="shared" si="12"/>
        <v>9214</v>
      </c>
      <c r="P51" s="106">
        <f t="shared" si="7"/>
        <v>2764.2</v>
      </c>
      <c r="Q51" s="106">
        <f t="shared" si="19"/>
        <v>2303.5</v>
      </c>
      <c r="R51" s="106">
        <f t="shared" si="4"/>
        <v>1842.8000000000002</v>
      </c>
      <c r="S51" s="106">
        <f t="shared" si="5"/>
        <v>2303.5</v>
      </c>
      <c r="T51" s="100">
        <f t="shared" si="6"/>
        <v>9214</v>
      </c>
    </row>
    <row r="52" spans="1:20" ht="21">
      <c r="A52" s="115" t="s">
        <v>83</v>
      </c>
      <c r="B52" s="87" t="s">
        <v>84</v>
      </c>
      <c r="C52" s="98">
        <f t="shared" si="18"/>
        <v>0</v>
      </c>
      <c r="D52" s="116"/>
      <c r="E52" s="116"/>
      <c r="F52" s="116"/>
      <c r="G52" s="117"/>
      <c r="H52" s="107"/>
      <c r="I52" s="107"/>
      <c r="J52" s="107"/>
      <c r="K52" s="107"/>
      <c r="L52" s="107"/>
      <c r="M52" s="107"/>
      <c r="N52" s="107"/>
      <c r="O52" s="98"/>
      <c r="P52" s="106"/>
      <c r="Q52" s="106"/>
      <c r="R52" s="106"/>
      <c r="S52" s="106"/>
      <c r="T52" s="100"/>
    </row>
    <row r="53" spans="1:20" ht="12.75">
      <c r="A53" s="115" t="s">
        <v>171</v>
      </c>
      <c r="B53" s="87"/>
      <c r="C53" s="98">
        <f t="shared" si="18"/>
        <v>50</v>
      </c>
      <c r="D53" s="116"/>
      <c r="E53" s="116"/>
      <c r="F53" s="116"/>
      <c r="G53" s="117"/>
      <c r="H53" s="107"/>
      <c r="I53" s="107"/>
      <c r="J53" s="107"/>
      <c r="K53" s="107"/>
      <c r="L53" s="107"/>
      <c r="M53" s="107">
        <v>50</v>
      </c>
      <c r="N53" s="107"/>
      <c r="O53" s="98"/>
      <c r="P53" s="106"/>
      <c r="Q53" s="106"/>
      <c r="R53" s="106"/>
      <c r="S53" s="106"/>
      <c r="T53" s="100"/>
    </row>
    <row r="54" spans="1:20" ht="12.75">
      <c r="A54" s="115" t="s">
        <v>162</v>
      </c>
      <c r="B54" s="87" t="s">
        <v>78</v>
      </c>
      <c r="C54" s="98">
        <f t="shared" si="18"/>
        <v>8216</v>
      </c>
      <c r="D54" s="116">
        <v>500</v>
      </c>
      <c r="E54" s="116">
        <v>800</v>
      </c>
      <c r="F54" s="116"/>
      <c r="G54" s="117">
        <v>370</v>
      </c>
      <c r="H54" s="107">
        <v>700</v>
      </c>
      <c r="I54" s="107">
        <v>810</v>
      </c>
      <c r="J54" s="107">
        <v>736</v>
      </c>
      <c r="K54" s="107">
        <v>3500</v>
      </c>
      <c r="L54" s="107">
        <v>800</v>
      </c>
      <c r="M54" s="107"/>
      <c r="N54" s="107"/>
      <c r="O54" s="98"/>
      <c r="P54" s="106"/>
      <c r="Q54" s="106"/>
      <c r="R54" s="106"/>
      <c r="S54" s="106"/>
      <c r="T54" s="100"/>
    </row>
    <row r="55" spans="1:20" ht="12.75">
      <c r="A55" s="114" t="s">
        <v>85</v>
      </c>
      <c r="B55" s="88" t="s">
        <v>86</v>
      </c>
      <c r="C55" s="98">
        <f t="shared" si="18"/>
        <v>29580</v>
      </c>
      <c r="D55" s="98"/>
      <c r="E55" s="98"/>
      <c r="F55" s="98"/>
      <c r="G55" s="118">
        <v>0</v>
      </c>
      <c r="H55" s="102"/>
      <c r="I55" s="102">
        <v>6699</v>
      </c>
      <c r="J55" s="102"/>
      <c r="K55" s="102"/>
      <c r="L55" s="102"/>
      <c r="M55" s="102">
        <v>22881</v>
      </c>
      <c r="N55" s="102">
        <v>0</v>
      </c>
      <c r="O55" s="98">
        <f t="shared" si="12"/>
        <v>29580</v>
      </c>
      <c r="P55" s="106">
        <f t="shared" si="7"/>
        <v>8874</v>
      </c>
      <c r="Q55" s="106">
        <f t="shared" si="19"/>
        <v>7395</v>
      </c>
      <c r="R55" s="106">
        <f t="shared" si="4"/>
        <v>5916</v>
      </c>
      <c r="S55" s="106">
        <f t="shared" si="5"/>
        <v>7395</v>
      </c>
      <c r="T55" s="100">
        <f t="shared" si="6"/>
        <v>29580</v>
      </c>
    </row>
    <row r="56" spans="1:20" ht="12.75">
      <c r="A56" s="119"/>
      <c r="B56" s="90" t="s">
        <v>87</v>
      </c>
      <c r="C56" s="98">
        <f>C57+C58+C59+C60</f>
        <v>2900</v>
      </c>
      <c r="D56" s="98">
        <f aca="true" t="shared" si="20" ref="D56:T56">D57+D58+D59+D60</f>
        <v>0</v>
      </c>
      <c r="E56" s="98">
        <f t="shared" si="20"/>
        <v>0</v>
      </c>
      <c r="F56" s="98">
        <f t="shared" si="20"/>
        <v>0</v>
      </c>
      <c r="G56" s="98">
        <f t="shared" si="20"/>
        <v>0</v>
      </c>
      <c r="H56" s="98">
        <f t="shared" si="20"/>
        <v>0</v>
      </c>
      <c r="I56" s="98">
        <f t="shared" si="20"/>
        <v>0</v>
      </c>
      <c r="J56" s="98">
        <f t="shared" si="20"/>
        <v>0</v>
      </c>
      <c r="K56" s="98">
        <f t="shared" si="20"/>
        <v>0</v>
      </c>
      <c r="L56" s="98">
        <f t="shared" si="20"/>
        <v>0</v>
      </c>
      <c r="M56" s="98">
        <f t="shared" si="20"/>
        <v>2900</v>
      </c>
      <c r="N56" s="98">
        <f t="shared" si="20"/>
        <v>0</v>
      </c>
      <c r="O56" s="98">
        <f t="shared" si="20"/>
        <v>2900</v>
      </c>
      <c r="P56" s="98">
        <f t="shared" si="20"/>
        <v>870</v>
      </c>
      <c r="Q56" s="98">
        <f t="shared" si="20"/>
        <v>725</v>
      </c>
      <c r="R56" s="98">
        <f t="shared" si="20"/>
        <v>580</v>
      </c>
      <c r="S56" s="98">
        <f t="shared" si="20"/>
        <v>725</v>
      </c>
      <c r="T56" s="98">
        <f t="shared" si="20"/>
        <v>0</v>
      </c>
    </row>
    <row r="57" spans="1:20" ht="12.75">
      <c r="A57" s="115" t="s">
        <v>149</v>
      </c>
      <c r="B57" s="87" t="s">
        <v>88</v>
      </c>
      <c r="C57" s="98">
        <f t="shared" si="18"/>
        <v>0</v>
      </c>
      <c r="D57" s="120"/>
      <c r="E57" s="120"/>
      <c r="F57" s="120"/>
      <c r="G57" s="121"/>
      <c r="H57" s="116"/>
      <c r="I57" s="116"/>
      <c r="J57" s="116"/>
      <c r="K57" s="116">
        <v>0</v>
      </c>
      <c r="L57" s="116"/>
      <c r="M57" s="116"/>
      <c r="N57" s="116">
        <v>0</v>
      </c>
      <c r="O57" s="98">
        <f t="shared" si="12"/>
        <v>0</v>
      </c>
      <c r="P57" s="106">
        <f>O57*0.3</f>
        <v>0</v>
      </c>
      <c r="Q57" s="106">
        <f t="shared" si="19"/>
        <v>0</v>
      </c>
      <c r="R57" s="106">
        <f t="shared" si="4"/>
        <v>0</v>
      </c>
      <c r="S57" s="106">
        <f t="shared" si="5"/>
        <v>0</v>
      </c>
      <c r="T57" s="100">
        <f>T58</f>
        <v>0</v>
      </c>
    </row>
    <row r="58" spans="1:20" ht="12.75">
      <c r="A58" s="115" t="s">
        <v>150</v>
      </c>
      <c r="B58" s="87" t="s">
        <v>89</v>
      </c>
      <c r="C58" s="98">
        <f t="shared" si="18"/>
        <v>0</v>
      </c>
      <c r="D58" s="120"/>
      <c r="E58" s="120"/>
      <c r="F58" s="120"/>
      <c r="G58" s="121"/>
      <c r="H58" s="116"/>
      <c r="I58" s="116"/>
      <c r="J58" s="116"/>
      <c r="K58" s="116"/>
      <c r="L58" s="116"/>
      <c r="M58" s="116">
        <v>0</v>
      </c>
      <c r="N58" s="116">
        <v>0</v>
      </c>
      <c r="O58" s="98">
        <f t="shared" si="12"/>
        <v>0</v>
      </c>
      <c r="P58" s="106">
        <f>O58*0.3</f>
        <v>0</v>
      </c>
      <c r="Q58" s="106">
        <f t="shared" si="19"/>
        <v>0</v>
      </c>
      <c r="R58" s="106">
        <f t="shared" si="4"/>
        <v>0</v>
      </c>
      <c r="S58" s="106">
        <f t="shared" si="5"/>
        <v>0</v>
      </c>
      <c r="T58" s="100">
        <f>P58+Q58+R58+S58</f>
        <v>0</v>
      </c>
    </row>
    <row r="59" spans="1:20" ht="12.75">
      <c r="A59" s="115" t="s">
        <v>151</v>
      </c>
      <c r="B59" s="87" t="s">
        <v>90</v>
      </c>
      <c r="C59" s="98">
        <f t="shared" si="18"/>
        <v>2900</v>
      </c>
      <c r="D59" s="120"/>
      <c r="E59" s="120"/>
      <c r="F59" s="120"/>
      <c r="G59" s="121"/>
      <c r="H59" s="116"/>
      <c r="I59" s="116"/>
      <c r="J59" s="116"/>
      <c r="K59" s="116"/>
      <c r="L59" s="116"/>
      <c r="M59" s="116">
        <v>2900</v>
      </c>
      <c r="N59" s="116">
        <v>0</v>
      </c>
      <c r="O59" s="98">
        <f t="shared" si="12"/>
        <v>2900</v>
      </c>
      <c r="P59" s="106">
        <f>O59*0.3</f>
        <v>870</v>
      </c>
      <c r="Q59" s="106">
        <f t="shared" si="19"/>
        <v>725</v>
      </c>
      <c r="R59" s="106">
        <f t="shared" si="4"/>
        <v>580</v>
      </c>
      <c r="S59" s="106">
        <f t="shared" si="5"/>
        <v>725</v>
      </c>
      <c r="T59" s="100">
        <f>T60</f>
        <v>0</v>
      </c>
    </row>
    <row r="60" spans="1:20" ht="12.75">
      <c r="A60" s="115" t="s">
        <v>91</v>
      </c>
      <c r="B60" s="87" t="s">
        <v>92</v>
      </c>
      <c r="C60" s="98">
        <f t="shared" si="18"/>
        <v>0</v>
      </c>
      <c r="D60" s="120"/>
      <c r="E60" s="120"/>
      <c r="F60" s="120"/>
      <c r="G60" s="121"/>
      <c r="H60" s="116"/>
      <c r="I60" s="116"/>
      <c r="J60" s="116"/>
      <c r="K60" s="116"/>
      <c r="L60" s="116"/>
      <c r="M60" s="116"/>
      <c r="N60" s="116"/>
      <c r="O60" s="98">
        <f t="shared" si="12"/>
        <v>0</v>
      </c>
      <c r="P60" s="106">
        <f>O60*0.3</f>
        <v>0</v>
      </c>
      <c r="Q60" s="106">
        <f t="shared" si="19"/>
        <v>0</v>
      </c>
      <c r="R60" s="106">
        <f t="shared" si="4"/>
        <v>0</v>
      </c>
      <c r="S60" s="106">
        <f t="shared" si="5"/>
        <v>0</v>
      </c>
      <c r="T60" s="100">
        <f>T61</f>
        <v>0</v>
      </c>
    </row>
    <row r="61" spans="1:20" ht="12.75">
      <c r="A61" s="122" t="s">
        <v>93</v>
      </c>
      <c r="B61" s="91" t="s">
        <v>161</v>
      </c>
      <c r="C61" s="123">
        <v>46913</v>
      </c>
      <c r="D61" s="123">
        <v>0</v>
      </c>
      <c r="E61" s="123"/>
      <c r="F61" s="123"/>
      <c r="G61" s="124"/>
      <c r="H61" s="125"/>
      <c r="I61" s="125"/>
      <c r="J61" s="125"/>
      <c r="K61" s="125"/>
      <c r="L61" s="125"/>
      <c r="M61" s="125"/>
      <c r="N61" s="125"/>
      <c r="O61" s="123">
        <f t="shared" si="12"/>
        <v>46913</v>
      </c>
      <c r="P61" s="126">
        <f t="shared" si="7"/>
        <v>14073.9</v>
      </c>
      <c r="Q61" s="126">
        <f>C61*0.25</f>
        <v>11728.25</v>
      </c>
      <c r="R61" s="126">
        <f t="shared" si="4"/>
        <v>9382.6</v>
      </c>
      <c r="S61" s="126">
        <f t="shared" si="5"/>
        <v>11728.25</v>
      </c>
      <c r="T61" s="123"/>
    </row>
    <row r="62" spans="1:20" ht="12.75">
      <c r="A62" s="122"/>
      <c r="B62" s="91"/>
      <c r="C62" s="123">
        <f aca="true" t="shared" si="21" ref="C62:C78">D62+E62+F62+G62+H62+I62+J62+K62+L62+M62</f>
        <v>0</v>
      </c>
      <c r="D62" s="123"/>
      <c r="E62" s="123"/>
      <c r="F62" s="123"/>
      <c r="G62" s="124"/>
      <c r="H62" s="125"/>
      <c r="I62" s="125"/>
      <c r="J62" s="125"/>
      <c r="K62" s="125"/>
      <c r="L62" s="125"/>
      <c r="M62" s="125"/>
      <c r="N62" s="125"/>
      <c r="O62" s="123">
        <f t="shared" si="12"/>
        <v>0</v>
      </c>
      <c r="P62" s="126">
        <f t="shared" si="7"/>
        <v>0</v>
      </c>
      <c r="Q62" s="126">
        <f>C62*0.25</f>
        <v>0</v>
      </c>
      <c r="R62" s="126">
        <f t="shared" si="4"/>
        <v>0</v>
      </c>
      <c r="S62" s="126">
        <f t="shared" si="5"/>
        <v>0</v>
      </c>
      <c r="T62" s="123"/>
    </row>
    <row r="63" spans="1:20" ht="12.75">
      <c r="A63" s="101"/>
      <c r="B63" s="92" t="s">
        <v>105</v>
      </c>
      <c r="C63" s="98">
        <f t="shared" si="21"/>
        <v>0</v>
      </c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98">
        <f t="shared" si="12"/>
        <v>0</v>
      </c>
      <c r="P63" s="113">
        <f t="shared" si="7"/>
        <v>0</v>
      </c>
      <c r="Q63" s="113">
        <f>C63*0.25</f>
        <v>0</v>
      </c>
      <c r="R63" s="113">
        <f t="shared" si="4"/>
        <v>0</v>
      </c>
      <c r="S63" s="113">
        <f t="shared" si="5"/>
        <v>0</v>
      </c>
      <c r="T63" s="98"/>
    </row>
    <row r="64" spans="1:20" ht="12.75">
      <c r="A64" s="127" t="s">
        <v>35</v>
      </c>
      <c r="B64" s="88" t="s">
        <v>95</v>
      </c>
      <c r="C64" s="98">
        <f t="shared" si="21"/>
        <v>349.45</v>
      </c>
      <c r="D64" s="102">
        <f>D65+D66+D67</f>
        <v>24</v>
      </c>
      <c r="E64" s="102">
        <f aca="true" t="shared" si="22" ref="E64:M64">E65+E66+E67</f>
        <v>20</v>
      </c>
      <c r="F64" s="102">
        <f t="shared" si="22"/>
        <v>10.5</v>
      </c>
      <c r="G64" s="102">
        <f t="shared" si="22"/>
        <v>36.5</v>
      </c>
      <c r="H64" s="102">
        <f t="shared" si="22"/>
        <v>21</v>
      </c>
      <c r="I64" s="102">
        <f t="shared" si="22"/>
        <v>40.5</v>
      </c>
      <c r="J64" s="102">
        <f t="shared" si="22"/>
        <v>23.2</v>
      </c>
      <c r="K64" s="102">
        <f t="shared" si="22"/>
        <v>59</v>
      </c>
      <c r="L64" s="102">
        <f t="shared" si="22"/>
        <v>18.75</v>
      </c>
      <c r="M64" s="102">
        <f t="shared" si="22"/>
        <v>96</v>
      </c>
      <c r="N64" s="102"/>
      <c r="O64" s="98">
        <f t="shared" si="12"/>
        <v>349.45</v>
      </c>
      <c r="P64" s="99"/>
      <c r="Q64" s="99"/>
      <c r="R64" s="99"/>
      <c r="S64" s="99"/>
      <c r="T64" s="98"/>
    </row>
    <row r="65" spans="1:20" ht="12.75">
      <c r="A65" s="128"/>
      <c r="B65" s="86" t="s">
        <v>96</v>
      </c>
      <c r="C65" s="98">
        <f t="shared" si="21"/>
        <v>272</v>
      </c>
      <c r="D65" s="107">
        <v>18</v>
      </c>
      <c r="E65" s="107">
        <v>16</v>
      </c>
      <c r="F65" s="107">
        <v>8</v>
      </c>
      <c r="G65" s="107">
        <v>26</v>
      </c>
      <c r="H65" s="107">
        <v>16</v>
      </c>
      <c r="I65" s="107">
        <v>31</v>
      </c>
      <c r="J65" s="107">
        <v>17</v>
      </c>
      <c r="K65" s="107">
        <v>48</v>
      </c>
      <c r="L65" s="103">
        <v>15</v>
      </c>
      <c r="M65" s="107">
        <v>77</v>
      </c>
      <c r="N65" s="107">
        <v>0</v>
      </c>
      <c r="O65" s="98">
        <f t="shared" si="12"/>
        <v>272</v>
      </c>
      <c r="P65" s="113"/>
      <c r="Q65" s="113"/>
      <c r="R65" s="113"/>
      <c r="S65" s="113"/>
      <c r="T65" s="98"/>
    </row>
    <row r="66" spans="1:20" ht="12.75">
      <c r="A66" s="128"/>
      <c r="B66" s="86" t="s">
        <v>97</v>
      </c>
      <c r="C66" s="98">
        <f t="shared" si="21"/>
        <v>75.45</v>
      </c>
      <c r="D66" s="107">
        <v>6</v>
      </c>
      <c r="E66" s="107">
        <v>4</v>
      </c>
      <c r="F66" s="107">
        <v>2.5</v>
      </c>
      <c r="G66" s="107">
        <v>10.5</v>
      </c>
      <c r="H66" s="107">
        <v>5</v>
      </c>
      <c r="I66" s="107">
        <v>9.5</v>
      </c>
      <c r="J66" s="107">
        <v>6.2</v>
      </c>
      <c r="K66" s="107">
        <v>11</v>
      </c>
      <c r="L66" s="103">
        <v>3.75</v>
      </c>
      <c r="M66" s="107">
        <v>17</v>
      </c>
      <c r="N66" s="107">
        <v>0</v>
      </c>
      <c r="O66" s="98">
        <f t="shared" si="12"/>
        <v>75.45</v>
      </c>
      <c r="P66" s="113"/>
      <c r="Q66" s="113"/>
      <c r="R66" s="113"/>
      <c r="S66" s="113"/>
      <c r="T66" s="98"/>
    </row>
    <row r="67" spans="1:20" ht="12.75">
      <c r="A67" s="128" t="s">
        <v>117</v>
      </c>
      <c r="B67" s="86" t="s">
        <v>118</v>
      </c>
      <c r="C67" s="98">
        <f t="shared" si="21"/>
        <v>2</v>
      </c>
      <c r="D67" s="107"/>
      <c r="E67" s="107">
        <v>0</v>
      </c>
      <c r="F67" s="107"/>
      <c r="G67" s="107"/>
      <c r="H67" s="107"/>
      <c r="I67" s="107"/>
      <c r="J67" s="107"/>
      <c r="K67" s="107"/>
      <c r="L67" s="107"/>
      <c r="M67" s="107">
        <v>2</v>
      </c>
      <c r="N67" s="107">
        <v>0</v>
      </c>
      <c r="O67" s="98">
        <f t="shared" si="12"/>
        <v>2</v>
      </c>
      <c r="P67" s="113"/>
      <c r="Q67" s="113"/>
      <c r="R67" s="113"/>
      <c r="S67" s="113"/>
      <c r="T67" s="98"/>
    </row>
    <row r="68" spans="1:20" ht="12.75">
      <c r="A68" s="107" t="s">
        <v>106</v>
      </c>
      <c r="B68" s="93" t="s">
        <v>107</v>
      </c>
      <c r="C68" s="98">
        <f t="shared" si="21"/>
        <v>10</v>
      </c>
      <c r="D68" s="107">
        <v>1</v>
      </c>
      <c r="E68" s="107">
        <v>1</v>
      </c>
      <c r="F68" s="107">
        <v>1</v>
      </c>
      <c r="G68" s="107">
        <v>1</v>
      </c>
      <c r="H68" s="107">
        <v>1</v>
      </c>
      <c r="I68" s="107">
        <v>1</v>
      </c>
      <c r="J68" s="107">
        <v>1</v>
      </c>
      <c r="K68" s="107">
        <v>1</v>
      </c>
      <c r="L68" s="103">
        <v>1</v>
      </c>
      <c r="M68" s="107">
        <v>1</v>
      </c>
      <c r="N68" s="107">
        <v>0</v>
      </c>
      <c r="O68" s="98">
        <f t="shared" si="12"/>
        <v>10</v>
      </c>
      <c r="P68" s="113"/>
      <c r="Q68" s="113"/>
      <c r="R68" s="113"/>
      <c r="S68" s="113"/>
      <c r="T68" s="98"/>
    </row>
    <row r="69" spans="1:20" ht="12.75">
      <c r="A69" s="107" t="s">
        <v>108</v>
      </c>
      <c r="B69" s="93" t="s">
        <v>109</v>
      </c>
      <c r="C69" s="98">
        <f t="shared" si="21"/>
        <v>2624</v>
      </c>
      <c r="D69" s="129">
        <f>D70+D71+D72+D73+D74+D78</f>
        <v>159</v>
      </c>
      <c r="E69" s="129">
        <f aca="true" t="shared" si="23" ref="E69:M69">E70+E71+E72+E73+E74+E78</f>
        <v>135</v>
      </c>
      <c r="F69" s="129">
        <f t="shared" si="23"/>
        <v>51</v>
      </c>
      <c r="G69" s="129">
        <f t="shared" si="23"/>
        <v>189</v>
      </c>
      <c r="H69" s="129">
        <f t="shared" si="23"/>
        <v>130</v>
      </c>
      <c r="I69" s="129">
        <f t="shared" si="23"/>
        <v>274</v>
      </c>
      <c r="J69" s="129">
        <f t="shared" si="23"/>
        <v>143</v>
      </c>
      <c r="K69" s="129">
        <f t="shared" si="23"/>
        <v>576</v>
      </c>
      <c r="L69" s="129">
        <f t="shared" si="23"/>
        <v>134</v>
      </c>
      <c r="M69" s="129">
        <f t="shared" si="23"/>
        <v>833</v>
      </c>
      <c r="N69" s="129">
        <f>N70</f>
        <v>0</v>
      </c>
      <c r="O69" s="98">
        <f t="shared" si="12"/>
        <v>2624</v>
      </c>
      <c r="P69" s="113"/>
      <c r="Q69" s="113"/>
      <c r="R69" s="113"/>
      <c r="S69" s="113"/>
      <c r="T69" s="98"/>
    </row>
    <row r="70" spans="1:20" ht="12.75">
      <c r="A70" s="107" t="s">
        <v>110</v>
      </c>
      <c r="B70" s="93" t="s">
        <v>111</v>
      </c>
      <c r="C70" s="98">
        <f>D70+E70+F70+G70+H70+I70+J70+K70+L70+M70</f>
        <v>2529</v>
      </c>
      <c r="D70" s="107">
        <v>157</v>
      </c>
      <c r="E70" s="107">
        <v>135</v>
      </c>
      <c r="F70" s="107">
        <v>51</v>
      </c>
      <c r="G70" s="107">
        <v>170</v>
      </c>
      <c r="H70" s="107">
        <v>128</v>
      </c>
      <c r="I70" s="107">
        <v>264</v>
      </c>
      <c r="J70" s="107">
        <v>140</v>
      </c>
      <c r="K70" s="107">
        <v>568</v>
      </c>
      <c r="L70" s="103">
        <v>117</v>
      </c>
      <c r="M70" s="107">
        <v>799</v>
      </c>
      <c r="N70" s="107">
        <v>0</v>
      </c>
      <c r="O70" s="98">
        <f t="shared" si="12"/>
        <v>2529</v>
      </c>
      <c r="P70" s="113"/>
      <c r="Q70" s="113"/>
      <c r="R70" s="113"/>
      <c r="S70" s="113"/>
      <c r="T70" s="98"/>
    </row>
    <row r="71" spans="1:20" ht="21">
      <c r="A71" s="107" t="s">
        <v>112</v>
      </c>
      <c r="B71" s="93" t="s">
        <v>113</v>
      </c>
      <c r="C71" s="98">
        <f t="shared" si="21"/>
        <v>40</v>
      </c>
      <c r="D71" s="107">
        <v>0</v>
      </c>
      <c r="E71" s="107">
        <v>0</v>
      </c>
      <c r="F71" s="107">
        <v>0</v>
      </c>
      <c r="G71" s="107">
        <v>7</v>
      </c>
      <c r="H71" s="107">
        <v>0</v>
      </c>
      <c r="I71" s="107">
        <v>8</v>
      </c>
      <c r="J71" s="107">
        <v>0</v>
      </c>
      <c r="K71" s="107"/>
      <c r="L71" s="103">
        <v>16</v>
      </c>
      <c r="M71" s="107">
        <v>9</v>
      </c>
      <c r="N71" s="107">
        <v>0</v>
      </c>
      <c r="O71" s="98">
        <f t="shared" si="12"/>
        <v>40</v>
      </c>
      <c r="P71" s="113"/>
      <c r="Q71" s="113"/>
      <c r="R71" s="113"/>
      <c r="S71" s="113"/>
      <c r="T71" s="98"/>
    </row>
    <row r="72" spans="1:20" ht="12.75">
      <c r="A72" s="107" t="s">
        <v>114</v>
      </c>
      <c r="B72" s="93" t="s">
        <v>143</v>
      </c>
      <c r="C72" s="98">
        <f t="shared" si="21"/>
        <v>55</v>
      </c>
      <c r="D72" s="107">
        <v>2</v>
      </c>
      <c r="E72" s="107">
        <v>0</v>
      </c>
      <c r="F72" s="107">
        <v>0</v>
      </c>
      <c r="G72" s="107">
        <v>12</v>
      </c>
      <c r="H72" s="107">
        <v>2</v>
      </c>
      <c r="I72" s="107">
        <v>2</v>
      </c>
      <c r="J72" s="107">
        <v>3</v>
      </c>
      <c r="K72" s="107">
        <v>8</v>
      </c>
      <c r="L72" s="103">
        <v>1</v>
      </c>
      <c r="M72" s="107">
        <v>25</v>
      </c>
      <c r="N72" s="107">
        <v>0</v>
      </c>
      <c r="O72" s="98">
        <f t="shared" si="12"/>
        <v>55</v>
      </c>
      <c r="P72" s="113"/>
      <c r="Q72" s="113"/>
      <c r="R72" s="113"/>
      <c r="S72" s="113"/>
      <c r="T72" s="98"/>
    </row>
    <row r="73" spans="1:20" ht="12.75">
      <c r="A73" s="130" t="s">
        <v>115</v>
      </c>
      <c r="B73" s="93" t="s">
        <v>116</v>
      </c>
      <c r="C73" s="98">
        <f t="shared" si="21"/>
        <v>0</v>
      </c>
      <c r="D73" s="107">
        <v>0</v>
      </c>
      <c r="E73" s="107">
        <v>0</v>
      </c>
      <c r="F73" s="107">
        <v>0</v>
      </c>
      <c r="G73" s="107">
        <v>0</v>
      </c>
      <c r="H73" s="107">
        <v>0</v>
      </c>
      <c r="I73" s="107">
        <v>0</v>
      </c>
      <c r="J73" s="107">
        <v>0</v>
      </c>
      <c r="K73" s="107">
        <v>0</v>
      </c>
      <c r="L73" s="103">
        <v>0</v>
      </c>
      <c r="M73" s="107">
        <v>0</v>
      </c>
      <c r="N73" s="107">
        <v>0</v>
      </c>
      <c r="O73" s="98">
        <f t="shared" si="12"/>
        <v>0</v>
      </c>
      <c r="P73" s="113"/>
      <c r="Q73" s="113"/>
      <c r="R73" s="113"/>
      <c r="S73" s="113"/>
      <c r="T73" s="98"/>
    </row>
    <row r="74" spans="1:20" ht="21">
      <c r="A74" s="130"/>
      <c r="B74" s="93" t="s">
        <v>174</v>
      </c>
      <c r="C74" s="98">
        <f t="shared" si="21"/>
        <v>0</v>
      </c>
      <c r="D74" s="107">
        <v>0</v>
      </c>
      <c r="E74" s="107">
        <v>0</v>
      </c>
      <c r="F74" s="107">
        <v>0</v>
      </c>
      <c r="G74" s="107">
        <v>0</v>
      </c>
      <c r="H74" s="107">
        <v>0</v>
      </c>
      <c r="I74" s="107">
        <v>0</v>
      </c>
      <c r="J74" s="107">
        <v>0</v>
      </c>
      <c r="K74" s="107">
        <v>0</v>
      </c>
      <c r="L74" s="103">
        <v>0</v>
      </c>
      <c r="M74" s="107">
        <v>0</v>
      </c>
      <c r="N74" s="107">
        <v>0</v>
      </c>
      <c r="O74" s="98">
        <f t="shared" si="12"/>
        <v>0</v>
      </c>
      <c r="P74" s="113"/>
      <c r="Q74" s="113"/>
      <c r="R74" s="113"/>
      <c r="S74" s="113"/>
      <c r="T74" s="98"/>
    </row>
    <row r="75" spans="1:20" ht="12.75">
      <c r="A75" s="130" t="s">
        <v>119</v>
      </c>
      <c r="B75" s="94" t="s">
        <v>120</v>
      </c>
      <c r="C75" s="98">
        <v>0</v>
      </c>
      <c r="D75" s="107">
        <v>0</v>
      </c>
      <c r="E75" s="107">
        <v>0</v>
      </c>
      <c r="F75" s="107">
        <v>0</v>
      </c>
      <c r="G75" s="107">
        <v>0</v>
      </c>
      <c r="H75" s="107">
        <v>0</v>
      </c>
      <c r="I75" s="107">
        <v>0</v>
      </c>
      <c r="J75" s="107">
        <v>0</v>
      </c>
      <c r="K75" s="107">
        <v>0</v>
      </c>
      <c r="L75" s="103">
        <v>0</v>
      </c>
      <c r="M75" s="107">
        <v>0</v>
      </c>
      <c r="N75" s="107">
        <v>0</v>
      </c>
      <c r="O75" s="98">
        <f t="shared" si="12"/>
        <v>0</v>
      </c>
      <c r="P75" s="113"/>
      <c r="Q75" s="113"/>
      <c r="R75" s="113"/>
      <c r="S75" s="113"/>
      <c r="T75" s="98"/>
    </row>
    <row r="76" spans="1:20" ht="12.75">
      <c r="A76" s="107" t="s">
        <v>121</v>
      </c>
      <c r="B76" s="93" t="s">
        <v>145</v>
      </c>
      <c r="C76" s="98">
        <v>0</v>
      </c>
      <c r="D76" s="107">
        <v>0</v>
      </c>
      <c r="E76" s="107">
        <v>0</v>
      </c>
      <c r="F76" s="107">
        <v>0</v>
      </c>
      <c r="G76" s="107">
        <v>0</v>
      </c>
      <c r="H76" s="107">
        <v>0</v>
      </c>
      <c r="I76" s="107">
        <v>0</v>
      </c>
      <c r="J76" s="107">
        <v>0</v>
      </c>
      <c r="K76" s="107">
        <v>0</v>
      </c>
      <c r="L76" s="103">
        <v>0</v>
      </c>
      <c r="M76" s="107">
        <v>0</v>
      </c>
      <c r="N76" s="107">
        <v>0</v>
      </c>
      <c r="O76" s="98">
        <f t="shared" si="12"/>
        <v>0</v>
      </c>
      <c r="P76" s="113"/>
      <c r="Q76" s="113"/>
      <c r="R76" s="113"/>
      <c r="S76" s="113"/>
      <c r="T76" s="98"/>
    </row>
    <row r="77" spans="1:20" ht="12.75">
      <c r="A77" s="107" t="s">
        <v>122</v>
      </c>
      <c r="B77" s="93" t="s">
        <v>123</v>
      </c>
      <c r="C77" s="98">
        <v>0</v>
      </c>
      <c r="D77" s="107">
        <v>0</v>
      </c>
      <c r="E77" s="107">
        <v>0</v>
      </c>
      <c r="F77" s="107">
        <v>0</v>
      </c>
      <c r="G77" s="107">
        <v>0</v>
      </c>
      <c r="H77" s="107">
        <v>0</v>
      </c>
      <c r="I77" s="107">
        <v>0</v>
      </c>
      <c r="J77" s="107">
        <v>0</v>
      </c>
      <c r="K77" s="107"/>
      <c r="L77" s="103">
        <v>0</v>
      </c>
      <c r="M77" s="107">
        <v>0</v>
      </c>
      <c r="N77" s="107">
        <v>0</v>
      </c>
      <c r="O77" s="98">
        <f t="shared" si="12"/>
        <v>0</v>
      </c>
      <c r="P77" s="113"/>
      <c r="Q77" s="113"/>
      <c r="R77" s="113"/>
      <c r="S77" s="113"/>
      <c r="T77" s="98"/>
    </row>
    <row r="78" spans="1:20" ht="12.75">
      <c r="A78" s="107" t="s">
        <v>124</v>
      </c>
      <c r="B78" s="93" t="s">
        <v>125</v>
      </c>
      <c r="C78" s="98">
        <f t="shared" si="21"/>
        <v>0</v>
      </c>
      <c r="D78" s="129">
        <v>0</v>
      </c>
      <c r="E78" s="129">
        <v>0</v>
      </c>
      <c r="F78" s="107">
        <v>0</v>
      </c>
      <c r="G78" s="107">
        <v>0</v>
      </c>
      <c r="H78" s="107">
        <v>0</v>
      </c>
      <c r="I78" s="107">
        <v>0</v>
      </c>
      <c r="J78" s="129">
        <v>0</v>
      </c>
      <c r="K78" s="107">
        <v>0</v>
      </c>
      <c r="L78" s="107">
        <v>0</v>
      </c>
      <c r="M78" s="107">
        <v>0</v>
      </c>
      <c r="N78" s="107">
        <v>0</v>
      </c>
      <c r="O78" s="98">
        <f t="shared" si="12"/>
        <v>0</v>
      </c>
      <c r="P78" s="113"/>
      <c r="Q78" s="113"/>
      <c r="R78" s="113"/>
      <c r="S78" s="113"/>
      <c r="T78" s="98"/>
    </row>
    <row r="79" spans="1:20" ht="12.75">
      <c r="A79" s="107"/>
      <c r="B79" s="93" t="s">
        <v>152</v>
      </c>
      <c r="C79" s="131">
        <f>(D79+E79+F79+G79+H79+I79+J79+K79+L79+M79)/10</f>
        <v>857.2270000000001</v>
      </c>
      <c r="D79" s="107">
        <v>821.16</v>
      </c>
      <c r="E79" s="107">
        <v>803.08</v>
      </c>
      <c r="F79" s="107">
        <v>952.43</v>
      </c>
      <c r="G79" s="107">
        <v>819.46</v>
      </c>
      <c r="H79" s="107">
        <v>789</v>
      </c>
      <c r="I79" s="107">
        <v>802.56</v>
      </c>
      <c r="J79" s="107">
        <v>787</v>
      </c>
      <c r="K79" s="107">
        <v>964.03</v>
      </c>
      <c r="L79" s="107">
        <v>882.15</v>
      </c>
      <c r="M79" s="107">
        <v>951.4</v>
      </c>
      <c r="N79" s="107">
        <v>0</v>
      </c>
      <c r="O79" s="131">
        <f t="shared" si="12"/>
        <v>857.2270000000001</v>
      </c>
      <c r="P79" s="113"/>
      <c r="Q79" s="113"/>
      <c r="R79" s="113"/>
      <c r="S79" s="113"/>
      <c r="T79" s="98"/>
    </row>
    <row r="80" spans="1:20" ht="12.75">
      <c r="A80" s="132"/>
      <c r="B80" s="95" t="s">
        <v>153</v>
      </c>
      <c r="C80" s="131">
        <f>(D80+E80+F80+G80+H80+I80+J80+K80+L80+M80)/10</f>
        <v>926.3009999999998</v>
      </c>
      <c r="D80" s="107">
        <v>893.84</v>
      </c>
      <c r="E80" s="107">
        <v>850.08</v>
      </c>
      <c r="F80" s="107">
        <v>1060.57</v>
      </c>
      <c r="G80" s="107">
        <v>884.29</v>
      </c>
      <c r="H80" s="107">
        <v>862</v>
      </c>
      <c r="I80" s="107">
        <v>871.52</v>
      </c>
      <c r="J80" s="107">
        <v>891</v>
      </c>
      <c r="K80" s="107">
        <v>1015.5</v>
      </c>
      <c r="L80" s="107">
        <v>923.14</v>
      </c>
      <c r="M80" s="107">
        <v>1011.07</v>
      </c>
      <c r="N80" s="107">
        <v>0</v>
      </c>
      <c r="O80" s="131">
        <f t="shared" si="12"/>
        <v>926.3009999999998</v>
      </c>
      <c r="P80" s="132"/>
      <c r="Q80" s="132"/>
      <c r="R80" s="132"/>
      <c r="S80" s="132"/>
      <c r="T80" s="133"/>
    </row>
    <row r="81" spans="1:20" ht="12.75">
      <c r="A81" s="132"/>
      <c r="B81" s="95" t="s">
        <v>154</v>
      </c>
      <c r="C81" s="131">
        <f>(D81+E81+F81+G81+H81+I81+J81+K81+L81+M81)/10</f>
        <v>638.941</v>
      </c>
      <c r="D81" s="107">
        <v>603.15</v>
      </c>
      <c r="E81" s="107">
        <v>619.29</v>
      </c>
      <c r="F81" s="107">
        <v>606.37</v>
      </c>
      <c r="G81" s="107">
        <v>634.24</v>
      </c>
      <c r="H81" s="107">
        <v>606</v>
      </c>
      <c r="I81" s="107">
        <v>577.52</v>
      </c>
      <c r="J81" s="107">
        <v>618</v>
      </c>
      <c r="K81" s="107">
        <v>725.51</v>
      </c>
      <c r="L81" s="107">
        <v>718.19</v>
      </c>
      <c r="M81" s="107">
        <v>681.14</v>
      </c>
      <c r="N81" s="107">
        <v>0</v>
      </c>
      <c r="O81" s="131">
        <f t="shared" si="12"/>
        <v>638.941</v>
      </c>
      <c r="P81" s="132"/>
      <c r="Q81" s="132"/>
      <c r="R81" s="132"/>
      <c r="S81" s="132"/>
      <c r="T81" s="133"/>
    </row>
    <row r="82" spans="1:19" ht="12.7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</row>
  </sheetData>
  <sheetProtection/>
  <mergeCells count="3">
    <mergeCell ref="A3:T3"/>
    <mergeCell ref="A5:T5"/>
    <mergeCell ref="A1:T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7" sqref="A7:IV7"/>
    </sheetView>
  </sheetViews>
  <sheetFormatPr defaultColWidth="9.140625" defaultRowHeight="12.75"/>
  <cols>
    <col min="1" max="1" width="6.140625" style="0" customWidth="1"/>
    <col min="2" max="2" width="36.140625" style="0" customWidth="1"/>
    <col min="3" max="3" width="7.8515625" style="0" customWidth="1"/>
    <col min="4" max="4" width="7.421875" style="0" customWidth="1"/>
    <col min="5" max="5" width="7.28125" style="0" customWidth="1"/>
    <col min="6" max="6" width="6.421875" style="0" customWidth="1"/>
    <col min="7" max="7" width="6.8515625" style="0" customWidth="1"/>
    <col min="8" max="8" width="7.8515625" style="0" customWidth="1"/>
    <col min="9" max="9" width="7.28125" style="0" customWidth="1"/>
  </cols>
  <sheetData>
    <row r="1" spans="1:9" ht="12.75">
      <c r="A1" s="153" t="s">
        <v>0</v>
      </c>
      <c r="B1" s="153"/>
      <c r="C1" s="153"/>
      <c r="D1" s="153"/>
      <c r="E1" s="153"/>
      <c r="F1" s="153"/>
      <c r="G1" s="153"/>
      <c r="H1" s="153"/>
      <c r="I1" s="153"/>
    </row>
    <row r="2" spans="1:8" ht="12.75">
      <c r="A2" s="42"/>
      <c r="B2" s="42"/>
      <c r="C2" s="42"/>
      <c r="D2" s="42"/>
      <c r="E2" s="42"/>
      <c r="F2" s="42"/>
      <c r="G2" s="42"/>
      <c r="H2" s="42"/>
    </row>
    <row r="3" spans="1:9" ht="15.75" customHeight="1">
      <c r="A3" s="156" t="s">
        <v>169</v>
      </c>
      <c r="B3" s="156"/>
      <c r="C3" s="156"/>
      <c r="D3" s="156"/>
      <c r="E3" s="156"/>
      <c r="F3" s="156"/>
      <c r="G3" s="156"/>
      <c r="H3" s="156"/>
      <c r="I3" s="156"/>
    </row>
    <row r="4" spans="1:9" ht="15.75" customHeight="1">
      <c r="A4" s="59"/>
      <c r="B4" s="59"/>
      <c r="C4" s="59"/>
      <c r="D4" s="59"/>
      <c r="E4" s="59"/>
      <c r="F4" s="59"/>
      <c r="G4" s="59"/>
      <c r="H4" s="59"/>
      <c r="I4" s="59"/>
    </row>
    <row r="5" spans="1:9" ht="15.75" customHeight="1">
      <c r="A5" s="150" t="s">
        <v>138</v>
      </c>
      <c r="B5" s="150"/>
      <c r="C5" s="150"/>
      <c r="D5" s="150"/>
      <c r="E5" s="150"/>
      <c r="F5" s="150"/>
      <c r="G5" s="150"/>
      <c r="H5" s="150"/>
      <c r="I5" s="150"/>
    </row>
    <row r="6" spans="1:9" ht="12.75">
      <c r="A6" s="150"/>
      <c r="B6" s="150"/>
      <c r="C6" s="150"/>
      <c r="D6" s="150"/>
      <c r="E6" s="150"/>
      <c r="F6" s="150"/>
      <c r="G6" s="150"/>
      <c r="H6" s="150"/>
      <c r="I6" s="150"/>
    </row>
    <row r="7" spans="1:9" ht="51" customHeight="1">
      <c r="A7" s="48" t="s">
        <v>1</v>
      </c>
      <c r="B7" s="6" t="s">
        <v>2</v>
      </c>
      <c r="C7" s="7" t="s">
        <v>139</v>
      </c>
      <c r="D7" s="9" t="s">
        <v>132</v>
      </c>
      <c r="E7" s="8">
        <v>0.3</v>
      </c>
      <c r="F7" s="8">
        <v>0.25</v>
      </c>
      <c r="G7" s="8">
        <v>0.2</v>
      </c>
      <c r="H7" s="8">
        <v>0.25</v>
      </c>
      <c r="I7" s="65" t="s">
        <v>146</v>
      </c>
    </row>
    <row r="8" spans="1:9" ht="12.75">
      <c r="A8" s="10"/>
      <c r="B8" s="11" t="s">
        <v>4</v>
      </c>
      <c r="C8" s="22">
        <f>C9</f>
        <v>117108</v>
      </c>
      <c r="D8" s="22">
        <f aca="true" t="shared" si="0" ref="D8:I8">D9+D15+D18+D23</f>
        <v>117108</v>
      </c>
      <c r="E8" s="22">
        <f t="shared" si="0"/>
        <v>35132.4</v>
      </c>
      <c r="F8" s="22">
        <f t="shared" si="0"/>
        <v>29277</v>
      </c>
      <c r="G8" s="22">
        <f t="shared" si="0"/>
        <v>23421.600000000002</v>
      </c>
      <c r="H8" s="22">
        <f t="shared" si="0"/>
        <v>29277</v>
      </c>
      <c r="I8" s="22">
        <f t="shared" si="0"/>
        <v>117108</v>
      </c>
    </row>
    <row r="9" spans="1:9" ht="12.75">
      <c r="A9" s="10"/>
      <c r="B9" s="11" t="s">
        <v>5</v>
      </c>
      <c r="C9" s="22">
        <f>C10</f>
        <v>117108</v>
      </c>
      <c r="D9" s="22">
        <f>D10+D11+D12+D13+D14</f>
        <v>117108</v>
      </c>
      <c r="E9" s="22">
        <f>D9*0.3</f>
        <v>35132.4</v>
      </c>
      <c r="F9" s="22">
        <f>D9*0.25</f>
        <v>29277</v>
      </c>
      <c r="G9" s="22">
        <f>D9*0.2</f>
        <v>23421.600000000002</v>
      </c>
      <c r="H9" s="22">
        <f>D9*0.25</f>
        <v>29277</v>
      </c>
      <c r="I9" s="22">
        <f>SUM(E9:H9)</f>
        <v>117108</v>
      </c>
    </row>
    <row r="10" spans="1:9" ht="12.75">
      <c r="A10" s="15" t="s">
        <v>6</v>
      </c>
      <c r="B10" s="31" t="s">
        <v>7</v>
      </c>
      <c r="C10" s="82">
        <f aca="true" t="shared" si="1" ref="C10:C26">D10</f>
        <v>117108</v>
      </c>
      <c r="D10" s="39">
        <v>117108</v>
      </c>
      <c r="E10" s="82">
        <f>D10*0.3</f>
        <v>35132.4</v>
      </c>
      <c r="F10" s="82">
        <f>D10*0.25</f>
        <v>29277</v>
      </c>
      <c r="G10" s="82">
        <f>D10*0.2</f>
        <v>23421.600000000002</v>
      </c>
      <c r="H10" s="82">
        <f>D10*0.25</f>
        <v>29277</v>
      </c>
      <c r="I10" s="82">
        <f>SUM(E10:H10)</f>
        <v>117108</v>
      </c>
    </row>
    <row r="11" spans="1:9" ht="12.75">
      <c r="A11" s="15" t="s">
        <v>8</v>
      </c>
      <c r="B11" s="19" t="s">
        <v>9</v>
      </c>
      <c r="C11" s="83">
        <f t="shared" si="1"/>
        <v>0</v>
      </c>
      <c r="D11" s="40">
        <v>0</v>
      </c>
      <c r="E11" s="82"/>
      <c r="F11" s="82"/>
      <c r="G11" s="82"/>
      <c r="H11" s="82"/>
      <c r="I11" s="82"/>
    </row>
    <row r="12" spans="1:9" ht="12.75">
      <c r="A12" s="15" t="s">
        <v>10</v>
      </c>
      <c r="B12" s="19" t="s">
        <v>11</v>
      </c>
      <c r="C12" s="83">
        <f t="shared" si="1"/>
        <v>0</v>
      </c>
      <c r="D12" s="40">
        <v>0</v>
      </c>
      <c r="E12" s="82"/>
      <c r="F12" s="82"/>
      <c r="G12" s="82"/>
      <c r="H12" s="82"/>
      <c r="I12" s="82"/>
    </row>
    <row r="13" spans="1:9" ht="12.75">
      <c r="A13" s="15" t="s">
        <v>12</v>
      </c>
      <c r="B13" s="19" t="s">
        <v>13</v>
      </c>
      <c r="C13" s="83">
        <f t="shared" si="1"/>
        <v>0</v>
      </c>
      <c r="D13" s="40">
        <v>0</v>
      </c>
      <c r="E13" s="82"/>
      <c r="F13" s="82"/>
      <c r="G13" s="82"/>
      <c r="H13" s="82"/>
      <c r="I13" s="82"/>
    </row>
    <row r="14" spans="1:9" ht="12.75">
      <c r="A14" s="15" t="s">
        <v>14</v>
      </c>
      <c r="B14" s="19" t="s">
        <v>15</v>
      </c>
      <c r="C14" s="83">
        <f t="shared" si="1"/>
        <v>0</v>
      </c>
      <c r="D14" s="40">
        <v>0</v>
      </c>
      <c r="E14" s="82"/>
      <c r="F14" s="82"/>
      <c r="G14" s="82"/>
      <c r="H14" s="82"/>
      <c r="I14" s="82"/>
    </row>
    <row r="15" spans="1:10" ht="12.75">
      <c r="A15" s="10"/>
      <c r="B15" s="11" t="s">
        <v>16</v>
      </c>
      <c r="C15" s="22">
        <f t="shared" si="1"/>
        <v>0</v>
      </c>
      <c r="D15" s="22">
        <f>D16+D17</f>
        <v>0</v>
      </c>
      <c r="E15" s="22"/>
      <c r="F15" s="22"/>
      <c r="G15" s="22"/>
      <c r="H15" s="22"/>
      <c r="I15" s="22"/>
      <c r="J15" s="3"/>
    </row>
    <row r="16" spans="1:9" ht="12.75">
      <c r="A16" s="15" t="s">
        <v>17</v>
      </c>
      <c r="B16" s="19" t="s">
        <v>18</v>
      </c>
      <c r="C16" s="83">
        <f t="shared" si="1"/>
        <v>0</v>
      </c>
      <c r="D16" s="40">
        <v>0</v>
      </c>
      <c r="E16" s="82"/>
      <c r="F16" s="82"/>
      <c r="G16" s="82"/>
      <c r="H16" s="82"/>
      <c r="I16" s="82"/>
    </row>
    <row r="17" spans="1:9" ht="12.75">
      <c r="A17" s="15" t="s">
        <v>19</v>
      </c>
      <c r="B17" s="19" t="s">
        <v>20</v>
      </c>
      <c r="C17" s="83">
        <f t="shared" si="1"/>
        <v>0</v>
      </c>
      <c r="D17" s="40">
        <v>0</v>
      </c>
      <c r="E17" s="82"/>
      <c r="F17" s="82"/>
      <c r="G17" s="82"/>
      <c r="H17" s="82"/>
      <c r="I17" s="82"/>
    </row>
    <row r="18" spans="1:9" ht="12.75">
      <c r="A18" s="10"/>
      <c r="B18" s="11" t="s">
        <v>21</v>
      </c>
      <c r="C18" s="22">
        <f t="shared" si="1"/>
        <v>0</v>
      </c>
      <c r="D18" s="22">
        <f>D19+D20+D21+D22</f>
        <v>0</v>
      </c>
      <c r="E18" s="22"/>
      <c r="F18" s="22"/>
      <c r="G18" s="22"/>
      <c r="H18" s="22"/>
      <c r="I18" s="22"/>
    </row>
    <row r="19" spans="1:9" ht="12.75">
      <c r="A19" s="15" t="s">
        <v>22</v>
      </c>
      <c r="B19" s="19" t="s">
        <v>23</v>
      </c>
      <c r="C19" s="83">
        <f t="shared" si="1"/>
        <v>0</v>
      </c>
      <c r="D19" s="40">
        <v>0</v>
      </c>
      <c r="E19" s="82"/>
      <c r="F19" s="82"/>
      <c r="G19" s="82"/>
      <c r="H19" s="82"/>
      <c r="I19" s="82"/>
    </row>
    <row r="20" spans="1:9" ht="12.75">
      <c r="A20" s="15" t="s">
        <v>24</v>
      </c>
      <c r="B20" s="19" t="s">
        <v>25</v>
      </c>
      <c r="C20" s="83">
        <f t="shared" si="1"/>
        <v>0</v>
      </c>
      <c r="D20" s="40">
        <v>0</v>
      </c>
      <c r="E20" s="82"/>
      <c r="F20" s="82"/>
      <c r="G20" s="82"/>
      <c r="H20" s="82"/>
      <c r="I20" s="82"/>
    </row>
    <row r="21" spans="1:9" ht="12.75">
      <c r="A21" s="15" t="s">
        <v>26</v>
      </c>
      <c r="B21" s="19" t="s">
        <v>27</v>
      </c>
      <c r="C21" s="83">
        <f t="shared" si="1"/>
        <v>0</v>
      </c>
      <c r="D21" s="40">
        <v>0</v>
      </c>
      <c r="E21" s="82"/>
      <c r="F21" s="82"/>
      <c r="G21" s="82"/>
      <c r="H21" s="82"/>
      <c r="I21" s="82"/>
    </row>
    <row r="22" spans="1:9" ht="12.75">
      <c r="A22" s="15" t="s">
        <v>28</v>
      </c>
      <c r="B22" s="19" t="s">
        <v>29</v>
      </c>
      <c r="C22" s="83">
        <f t="shared" si="1"/>
        <v>0</v>
      </c>
      <c r="D22" s="40">
        <v>0</v>
      </c>
      <c r="E22" s="82"/>
      <c r="F22" s="82"/>
      <c r="G22" s="82"/>
      <c r="H22" s="82"/>
      <c r="I22" s="82"/>
    </row>
    <row r="23" spans="1:9" ht="12.75">
      <c r="A23" s="10"/>
      <c r="B23" s="11" t="s">
        <v>30</v>
      </c>
      <c r="C23" s="22">
        <f>C24</f>
        <v>0</v>
      </c>
      <c r="D23" s="22">
        <f>D24</f>
        <v>0</v>
      </c>
      <c r="E23" s="14"/>
      <c r="F23" s="14"/>
      <c r="G23" s="14"/>
      <c r="H23" s="14"/>
      <c r="I23" s="14"/>
    </row>
    <row r="24" spans="1:9" ht="12.75">
      <c r="A24" s="15" t="s">
        <v>31</v>
      </c>
      <c r="B24" s="19" t="s">
        <v>32</v>
      </c>
      <c r="C24" s="83">
        <f t="shared" si="1"/>
        <v>0</v>
      </c>
      <c r="D24" s="40">
        <v>0</v>
      </c>
      <c r="E24" s="82"/>
      <c r="F24" s="82"/>
      <c r="G24" s="82"/>
      <c r="H24" s="82"/>
      <c r="I24" s="82"/>
    </row>
    <row r="25" spans="1:9" ht="12.75">
      <c r="A25" s="10"/>
      <c r="B25" s="11" t="s">
        <v>33</v>
      </c>
      <c r="C25" s="22">
        <f>C8</f>
        <v>117108</v>
      </c>
      <c r="D25" s="22">
        <f aca="true" t="shared" si="2" ref="D25:I25">D8</f>
        <v>117108</v>
      </c>
      <c r="E25" s="22">
        <f t="shared" si="2"/>
        <v>35132.4</v>
      </c>
      <c r="F25" s="22">
        <f t="shared" si="2"/>
        <v>29277</v>
      </c>
      <c r="G25" s="22">
        <f t="shared" si="2"/>
        <v>23421.600000000002</v>
      </c>
      <c r="H25" s="22">
        <f t="shared" si="2"/>
        <v>29277</v>
      </c>
      <c r="I25" s="22">
        <f t="shared" si="2"/>
        <v>117108</v>
      </c>
    </row>
    <row r="26" spans="1:9" ht="12.75">
      <c r="A26" s="23"/>
      <c r="B26" s="24"/>
      <c r="C26" s="49">
        <f t="shared" si="1"/>
        <v>0</v>
      </c>
      <c r="D26" s="9"/>
      <c r="E26" s="9"/>
      <c r="F26" s="9"/>
      <c r="G26" s="9"/>
      <c r="H26" s="9"/>
      <c r="I26" s="9"/>
    </row>
    <row r="27" spans="1:9" ht="12.75">
      <c r="A27" s="25"/>
      <c r="B27" s="11" t="s">
        <v>34</v>
      </c>
      <c r="C27" s="22">
        <f aca="true" t="shared" si="3" ref="C27:H27">C28+C30+C36+C41+C54+C55</f>
        <v>117108</v>
      </c>
      <c r="D27" s="22">
        <f t="shared" si="3"/>
        <v>117108</v>
      </c>
      <c r="E27" s="22">
        <f>E28+E30+E36+E41+E54+E55</f>
        <v>35132.4</v>
      </c>
      <c r="F27" s="22">
        <f t="shared" si="3"/>
        <v>29277</v>
      </c>
      <c r="G27" s="22">
        <f>G28+G30+G36+G41+G54+G55</f>
        <v>23421.600000000002</v>
      </c>
      <c r="H27" s="22">
        <f t="shared" si="3"/>
        <v>29277</v>
      </c>
      <c r="I27" s="22">
        <f>E27+F27+G27+H27</f>
        <v>117108</v>
      </c>
    </row>
    <row r="28" spans="1:9" ht="12.75">
      <c r="A28" s="25" t="s">
        <v>35</v>
      </c>
      <c r="B28" s="26" t="s">
        <v>36</v>
      </c>
      <c r="C28" s="22">
        <f>C29</f>
        <v>45428</v>
      </c>
      <c r="D28" s="22">
        <f aca="true" t="shared" si="4" ref="D28:I28">D29</f>
        <v>45428</v>
      </c>
      <c r="E28" s="22">
        <f t="shared" si="4"/>
        <v>13628.4</v>
      </c>
      <c r="F28" s="22">
        <f t="shared" si="4"/>
        <v>11357</v>
      </c>
      <c r="G28" s="22">
        <f t="shared" si="4"/>
        <v>9085.6</v>
      </c>
      <c r="H28" s="22">
        <f t="shared" si="4"/>
        <v>11357</v>
      </c>
      <c r="I28" s="22">
        <f t="shared" si="4"/>
        <v>45428</v>
      </c>
    </row>
    <row r="29" spans="1:9" ht="12.75">
      <c r="A29" s="27" t="s">
        <v>37</v>
      </c>
      <c r="B29" s="19" t="s">
        <v>38</v>
      </c>
      <c r="C29" s="83">
        <f aca="true" t="shared" si="5" ref="C29:C52">D29</f>
        <v>45428</v>
      </c>
      <c r="D29" s="40">
        <v>45428</v>
      </c>
      <c r="E29" s="82">
        <f>SUM(D29*30%)</f>
        <v>13628.4</v>
      </c>
      <c r="F29" s="82">
        <f>SUM(D29*25%)</f>
        <v>11357</v>
      </c>
      <c r="G29" s="82">
        <f>SUM(D29*20%)</f>
        <v>9085.6</v>
      </c>
      <c r="H29" s="82">
        <f>SUM(D29*25%)</f>
        <v>11357</v>
      </c>
      <c r="I29" s="82">
        <f>SUM(E29:H29)</f>
        <v>45428</v>
      </c>
    </row>
    <row r="30" spans="1:9" ht="12.75">
      <c r="A30" s="25" t="s">
        <v>39</v>
      </c>
      <c r="B30" s="26" t="s">
        <v>40</v>
      </c>
      <c r="C30" s="22">
        <f t="shared" si="5"/>
        <v>3400</v>
      </c>
      <c r="D30" s="22">
        <f>SUM(D31+D32+D33+D34+D35)</f>
        <v>3400</v>
      </c>
      <c r="E30" s="22">
        <f>E33</f>
        <v>1020</v>
      </c>
      <c r="F30" s="22">
        <f>F33</f>
        <v>850</v>
      </c>
      <c r="G30" s="22">
        <f>G33</f>
        <v>680</v>
      </c>
      <c r="H30" s="22">
        <f>H33</f>
        <v>850</v>
      </c>
      <c r="I30" s="22">
        <f>I33</f>
        <v>3400</v>
      </c>
    </row>
    <row r="31" spans="1:9" ht="12.75">
      <c r="A31" s="27" t="s">
        <v>41</v>
      </c>
      <c r="B31" s="19" t="s">
        <v>42</v>
      </c>
      <c r="C31" s="83">
        <f t="shared" si="5"/>
        <v>0</v>
      </c>
      <c r="D31" s="40">
        <v>0</v>
      </c>
      <c r="E31" s="82">
        <f>SUM(D31*30%)</f>
        <v>0</v>
      </c>
      <c r="F31" s="82">
        <f>SUM(D31*25%)</f>
        <v>0</v>
      </c>
      <c r="G31" s="82">
        <f>SUM(D31*20%)</f>
        <v>0</v>
      </c>
      <c r="H31" s="82">
        <f>SUM(D31*25%)</f>
        <v>0</v>
      </c>
      <c r="I31" s="82"/>
    </row>
    <row r="32" spans="1:9" ht="12.75">
      <c r="A32" s="27" t="s">
        <v>43</v>
      </c>
      <c r="B32" s="19" t="s">
        <v>44</v>
      </c>
      <c r="C32" s="83">
        <f t="shared" si="5"/>
        <v>0</v>
      </c>
      <c r="D32" s="40">
        <v>0</v>
      </c>
      <c r="E32" s="82">
        <f>SUM(D32*30%)</f>
        <v>0</v>
      </c>
      <c r="F32" s="82">
        <f>SUM(D32*25%)</f>
        <v>0</v>
      </c>
      <c r="G32" s="82">
        <f>SUM(D32*20%)</f>
        <v>0</v>
      </c>
      <c r="H32" s="82">
        <f>SUM(D32*25%)</f>
        <v>0</v>
      </c>
      <c r="I32" s="82"/>
    </row>
    <row r="33" spans="1:9" ht="12.75">
      <c r="A33" s="27" t="s">
        <v>45</v>
      </c>
      <c r="B33" s="19" t="s">
        <v>46</v>
      </c>
      <c r="C33" s="83">
        <f t="shared" si="5"/>
        <v>3400</v>
      </c>
      <c r="D33" s="40">
        <v>3400</v>
      </c>
      <c r="E33" s="82">
        <f>SUM(D33*30%)</f>
        <v>1020</v>
      </c>
      <c r="F33" s="82">
        <f>SUM(D33*25%)</f>
        <v>850</v>
      </c>
      <c r="G33" s="82">
        <f>SUM(D33*20%)</f>
        <v>680</v>
      </c>
      <c r="H33" s="82">
        <f>SUM(D33*25%)</f>
        <v>850</v>
      </c>
      <c r="I33" s="82">
        <f>SUM(E33:H33)</f>
        <v>3400</v>
      </c>
    </row>
    <row r="34" spans="1:9" ht="12.75">
      <c r="A34" s="27" t="s">
        <v>47</v>
      </c>
      <c r="B34" s="19" t="s">
        <v>48</v>
      </c>
      <c r="C34" s="83">
        <f t="shared" si="5"/>
        <v>0</v>
      </c>
      <c r="D34" s="40">
        <v>0</v>
      </c>
      <c r="E34" s="82">
        <f>SUM(D34*30%)</f>
        <v>0</v>
      </c>
      <c r="F34" s="82">
        <f>SUM(D34*25%)</f>
        <v>0</v>
      </c>
      <c r="G34" s="82">
        <f>SUM(D34*20%)</f>
        <v>0</v>
      </c>
      <c r="H34" s="82">
        <f>SUM(D34*25%)</f>
        <v>0</v>
      </c>
      <c r="I34" s="82"/>
    </row>
    <row r="35" spans="1:9" ht="12.75">
      <c r="A35" s="27" t="s">
        <v>49</v>
      </c>
      <c r="B35" s="19" t="s">
        <v>50</v>
      </c>
      <c r="C35" s="83">
        <f t="shared" si="5"/>
        <v>0</v>
      </c>
      <c r="D35" s="40">
        <v>0</v>
      </c>
      <c r="E35" s="82">
        <f>SUM(D35*30%)</f>
        <v>0</v>
      </c>
      <c r="F35" s="82">
        <f>SUM(D35*25%)</f>
        <v>0</v>
      </c>
      <c r="G35" s="82">
        <f>SUM(D35*20%)</f>
        <v>0</v>
      </c>
      <c r="H35" s="82">
        <f>SUM(D35*25%)</f>
        <v>0</v>
      </c>
      <c r="I35" s="82"/>
    </row>
    <row r="36" spans="1:9" ht="12.75">
      <c r="A36" s="25" t="s">
        <v>51</v>
      </c>
      <c r="B36" s="26" t="s">
        <v>52</v>
      </c>
      <c r="C36" s="22">
        <f t="shared" si="5"/>
        <v>6298</v>
      </c>
      <c r="D36" s="22">
        <f>D37+D38+D39+D40</f>
        <v>6298</v>
      </c>
      <c r="E36" s="22">
        <f>SUM(E37:E40)</f>
        <v>1889.4</v>
      </c>
      <c r="F36" s="22">
        <f>SUM(F37:F40)</f>
        <v>1574.5</v>
      </c>
      <c r="G36" s="22">
        <f>SUM(G37:G40)</f>
        <v>1259.6</v>
      </c>
      <c r="H36" s="22">
        <f>SUM(H37:H40)</f>
        <v>1574.5</v>
      </c>
      <c r="I36" s="22">
        <f>SUM(I37:I40)</f>
        <v>6298</v>
      </c>
    </row>
    <row r="37" spans="1:9" ht="12.75">
      <c r="A37" s="27" t="s">
        <v>53</v>
      </c>
      <c r="B37" s="19" t="s">
        <v>54</v>
      </c>
      <c r="C37" s="83">
        <f t="shared" si="5"/>
        <v>3400</v>
      </c>
      <c r="D37" s="40">
        <v>3400</v>
      </c>
      <c r="E37" s="82">
        <f>SUM(D37*30%)</f>
        <v>1020</v>
      </c>
      <c r="F37" s="82">
        <f>SUM(D37*25%)</f>
        <v>850</v>
      </c>
      <c r="G37" s="82">
        <f>SUM(D37*20%)</f>
        <v>680</v>
      </c>
      <c r="H37" s="82">
        <f>SUM(D37*25%)</f>
        <v>850</v>
      </c>
      <c r="I37" s="82">
        <f>SUM(E37:H37)</f>
        <v>3400</v>
      </c>
    </row>
    <row r="38" spans="1:9" ht="12.75">
      <c r="A38" s="27" t="s">
        <v>55</v>
      </c>
      <c r="B38" s="19" t="s">
        <v>56</v>
      </c>
      <c r="C38" s="83">
        <f t="shared" si="5"/>
        <v>200</v>
      </c>
      <c r="D38" s="40">
        <v>200</v>
      </c>
      <c r="E38" s="82">
        <f>SUM(D38*30%)</f>
        <v>60</v>
      </c>
      <c r="F38" s="82">
        <f>SUM(D38*25%)</f>
        <v>50</v>
      </c>
      <c r="G38" s="82">
        <f>SUM(D38*20%)</f>
        <v>40</v>
      </c>
      <c r="H38" s="82">
        <f>SUM(D38*25%)</f>
        <v>50</v>
      </c>
      <c r="I38" s="82">
        <f>SUM(E38:H38)</f>
        <v>200</v>
      </c>
    </row>
    <row r="39" spans="1:9" ht="12.75">
      <c r="A39" s="27" t="s">
        <v>57</v>
      </c>
      <c r="B39" s="19" t="s">
        <v>58</v>
      </c>
      <c r="C39" s="83">
        <f t="shared" si="5"/>
        <v>1780</v>
      </c>
      <c r="D39" s="40">
        <v>1780</v>
      </c>
      <c r="E39" s="82">
        <f>SUM(D39*30%)</f>
        <v>534</v>
      </c>
      <c r="F39" s="82">
        <f>SUM(D39*25%)</f>
        <v>445</v>
      </c>
      <c r="G39" s="82">
        <f>SUM(D39*20%)</f>
        <v>356</v>
      </c>
      <c r="H39" s="82">
        <f>SUM(D39*25%)</f>
        <v>445</v>
      </c>
      <c r="I39" s="82">
        <f>SUM(E39:H39)</f>
        <v>1780</v>
      </c>
    </row>
    <row r="40" spans="1:9" ht="12.75">
      <c r="A40" s="27" t="s">
        <v>59</v>
      </c>
      <c r="B40" s="19" t="s">
        <v>60</v>
      </c>
      <c r="C40" s="83">
        <f t="shared" si="5"/>
        <v>918</v>
      </c>
      <c r="D40" s="40">
        <v>918</v>
      </c>
      <c r="E40" s="82">
        <f>SUM(D40*30%)</f>
        <v>275.4</v>
      </c>
      <c r="F40" s="82">
        <f>SUM(D40*25%)</f>
        <v>229.5</v>
      </c>
      <c r="G40" s="82">
        <f>SUM(D40*20%)</f>
        <v>183.60000000000002</v>
      </c>
      <c r="H40" s="82">
        <f>SUM(D40*25%)</f>
        <v>229.5</v>
      </c>
      <c r="I40" s="82">
        <f>SUM(E40:H40)</f>
        <v>918</v>
      </c>
    </row>
    <row r="41" spans="1:9" ht="12.75">
      <c r="A41" s="25" t="s">
        <v>61</v>
      </c>
      <c r="B41" s="26" t="s">
        <v>62</v>
      </c>
      <c r="C41" s="22">
        <f t="shared" si="5"/>
        <v>56240</v>
      </c>
      <c r="D41" s="22">
        <f aca="true" t="shared" si="6" ref="D41:I41">D43+D45+D46+D47+D48</f>
        <v>56240</v>
      </c>
      <c r="E41" s="22">
        <f t="shared" si="6"/>
        <v>16872</v>
      </c>
      <c r="F41" s="22">
        <f t="shared" si="6"/>
        <v>14060</v>
      </c>
      <c r="G41" s="22">
        <f t="shared" si="6"/>
        <v>11248</v>
      </c>
      <c r="H41" s="22">
        <f t="shared" si="6"/>
        <v>14060</v>
      </c>
      <c r="I41" s="22">
        <f t="shared" si="6"/>
        <v>56240</v>
      </c>
    </row>
    <row r="42" spans="1:9" ht="12.75">
      <c r="A42" s="27" t="s">
        <v>63</v>
      </c>
      <c r="B42" s="19" t="s">
        <v>64</v>
      </c>
      <c r="C42" s="83">
        <f t="shared" si="5"/>
        <v>0</v>
      </c>
      <c r="D42" s="40">
        <v>0</v>
      </c>
      <c r="E42" s="82">
        <f aca="true" t="shared" si="7" ref="E42:E47">SUM(D42*30%)</f>
        <v>0</v>
      </c>
      <c r="F42" s="82">
        <f aca="true" t="shared" si="8" ref="F42:F47">SUM(D42*25%)</f>
        <v>0</v>
      </c>
      <c r="G42" s="82">
        <f aca="true" t="shared" si="9" ref="G42:G47">SUM(D42*20%)</f>
        <v>0</v>
      </c>
      <c r="H42" s="82">
        <f aca="true" t="shared" si="10" ref="H42:H47">SUM(D42*25%)</f>
        <v>0</v>
      </c>
      <c r="I42" s="82"/>
    </row>
    <row r="43" spans="1:9" ht="12.75">
      <c r="A43" s="27" t="s">
        <v>141</v>
      </c>
      <c r="B43" s="19" t="s">
        <v>140</v>
      </c>
      <c r="C43" s="83">
        <f t="shared" si="5"/>
        <v>0</v>
      </c>
      <c r="D43" s="40">
        <v>0</v>
      </c>
      <c r="E43" s="82">
        <f t="shared" si="7"/>
        <v>0</v>
      </c>
      <c r="F43" s="82">
        <f t="shared" si="8"/>
        <v>0</v>
      </c>
      <c r="G43" s="82">
        <f t="shared" si="9"/>
        <v>0</v>
      </c>
      <c r="H43" s="82">
        <f t="shared" si="10"/>
        <v>0</v>
      </c>
      <c r="I43" s="82">
        <f aca="true" t="shared" si="11" ref="I43:I54">SUM(E43:H43)</f>
        <v>0</v>
      </c>
    </row>
    <row r="44" spans="1:9" ht="12.75">
      <c r="A44" s="27" t="s">
        <v>65</v>
      </c>
      <c r="B44" s="19" t="s">
        <v>66</v>
      </c>
      <c r="C44" s="83">
        <f t="shared" si="5"/>
        <v>0</v>
      </c>
      <c r="D44" s="40">
        <v>0</v>
      </c>
      <c r="E44" s="82">
        <f t="shared" si="7"/>
        <v>0</v>
      </c>
      <c r="F44" s="82">
        <f t="shared" si="8"/>
        <v>0</v>
      </c>
      <c r="G44" s="82">
        <f t="shared" si="9"/>
        <v>0</v>
      </c>
      <c r="H44" s="82">
        <f t="shared" si="10"/>
        <v>0</v>
      </c>
      <c r="I44" s="82">
        <f t="shared" si="11"/>
        <v>0</v>
      </c>
    </row>
    <row r="45" spans="1:9" ht="12.75">
      <c r="A45" s="27" t="s">
        <v>67</v>
      </c>
      <c r="B45" s="19" t="s">
        <v>68</v>
      </c>
      <c r="C45" s="83">
        <f t="shared" si="5"/>
        <v>0</v>
      </c>
      <c r="D45" s="40">
        <v>0</v>
      </c>
      <c r="E45" s="82">
        <f t="shared" si="7"/>
        <v>0</v>
      </c>
      <c r="F45" s="82">
        <f t="shared" si="8"/>
        <v>0</v>
      </c>
      <c r="G45" s="82">
        <f t="shared" si="9"/>
        <v>0</v>
      </c>
      <c r="H45" s="82">
        <f t="shared" si="10"/>
        <v>0</v>
      </c>
      <c r="I45" s="82">
        <f t="shared" si="11"/>
        <v>0</v>
      </c>
    </row>
    <row r="46" spans="1:9" ht="12.75">
      <c r="A46" s="27" t="s">
        <v>69</v>
      </c>
      <c r="B46" s="19" t="s">
        <v>70</v>
      </c>
      <c r="C46" s="83">
        <f t="shared" si="5"/>
        <v>56240</v>
      </c>
      <c r="D46" s="40">
        <v>56240</v>
      </c>
      <c r="E46" s="82">
        <f t="shared" si="7"/>
        <v>16872</v>
      </c>
      <c r="F46" s="82">
        <f t="shared" si="8"/>
        <v>14060</v>
      </c>
      <c r="G46" s="82">
        <f t="shared" si="9"/>
        <v>11248</v>
      </c>
      <c r="H46" s="82">
        <f t="shared" si="10"/>
        <v>14060</v>
      </c>
      <c r="I46" s="82">
        <f t="shared" si="11"/>
        <v>56240</v>
      </c>
    </row>
    <row r="47" spans="1:9" ht="12.75">
      <c r="A47" s="27" t="s">
        <v>71</v>
      </c>
      <c r="B47" s="19" t="s">
        <v>72</v>
      </c>
      <c r="C47" s="83">
        <f t="shared" si="5"/>
        <v>0</v>
      </c>
      <c r="D47" s="40">
        <v>0</v>
      </c>
      <c r="E47" s="82">
        <f t="shared" si="7"/>
        <v>0</v>
      </c>
      <c r="F47" s="82">
        <f t="shared" si="8"/>
        <v>0</v>
      </c>
      <c r="G47" s="82">
        <f t="shared" si="9"/>
        <v>0</v>
      </c>
      <c r="H47" s="82">
        <f t="shared" si="10"/>
        <v>0</v>
      </c>
      <c r="I47" s="82">
        <f t="shared" si="11"/>
        <v>0</v>
      </c>
    </row>
    <row r="48" spans="1:9" ht="12.75">
      <c r="A48" s="27" t="s">
        <v>73</v>
      </c>
      <c r="B48" s="19" t="s">
        <v>74</v>
      </c>
      <c r="C48" s="83">
        <f t="shared" si="5"/>
        <v>0</v>
      </c>
      <c r="D48" s="40">
        <v>0</v>
      </c>
      <c r="E48" s="82">
        <f aca="true" t="shared" si="12" ref="E48:E54">SUM(D48*30%)</f>
        <v>0</v>
      </c>
      <c r="F48" s="82">
        <f aca="true" t="shared" si="13" ref="F48:F54">SUM(D48*25%)</f>
        <v>0</v>
      </c>
      <c r="G48" s="82">
        <f aca="true" t="shared" si="14" ref="G48:G54">SUM(D48*20%)</f>
        <v>0</v>
      </c>
      <c r="H48" s="82">
        <f>SUM(D48*25%)</f>
        <v>0</v>
      </c>
      <c r="I48" s="82">
        <f t="shared" si="11"/>
        <v>0</v>
      </c>
    </row>
    <row r="49" spans="1:9" ht="12.75">
      <c r="A49" s="27" t="s">
        <v>75</v>
      </c>
      <c r="B49" s="19" t="s">
        <v>76</v>
      </c>
      <c r="C49" s="83">
        <f t="shared" si="5"/>
        <v>0</v>
      </c>
      <c r="D49" s="40">
        <v>0</v>
      </c>
      <c r="E49" s="82">
        <f t="shared" si="12"/>
        <v>0</v>
      </c>
      <c r="F49" s="82">
        <f t="shared" si="13"/>
        <v>0</v>
      </c>
      <c r="G49" s="82">
        <f t="shared" si="14"/>
        <v>0</v>
      </c>
      <c r="H49" s="82">
        <f>SUM(D49*25%)</f>
        <v>0</v>
      </c>
      <c r="I49" s="82">
        <f t="shared" si="11"/>
        <v>0</v>
      </c>
    </row>
    <row r="50" spans="1:9" ht="12.75">
      <c r="A50" s="27" t="s">
        <v>77</v>
      </c>
      <c r="B50" s="19" t="s">
        <v>78</v>
      </c>
      <c r="C50" s="83">
        <f t="shared" si="5"/>
        <v>0</v>
      </c>
      <c r="D50" s="40">
        <v>0</v>
      </c>
      <c r="E50" s="82">
        <f t="shared" si="12"/>
        <v>0</v>
      </c>
      <c r="F50" s="82">
        <f t="shared" si="13"/>
        <v>0</v>
      </c>
      <c r="G50" s="82">
        <f t="shared" si="14"/>
        <v>0</v>
      </c>
      <c r="H50" s="82">
        <f>SUM(D50*25%)</f>
        <v>0</v>
      </c>
      <c r="I50" s="82">
        <f t="shared" si="11"/>
        <v>0</v>
      </c>
    </row>
    <row r="51" spans="1:9" ht="12.75">
      <c r="A51" s="27" t="s">
        <v>79</v>
      </c>
      <c r="B51" s="19" t="s">
        <v>80</v>
      </c>
      <c r="C51" s="83">
        <f t="shared" si="5"/>
        <v>0</v>
      </c>
      <c r="D51" s="40">
        <v>0</v>
      </c>
      <c r="E51" s="82">
        <f t="shared" si="12"/>
        <v>0</v>
      </c>
      <c r="F51" s="82">
        <f t="shared" si="13"/>
        <v>0</v>
      </c>
      <c r="G51" s="82">
        <f t="shared" si="14"/>
        <v>0</v>
      </c>
      <c r="H51" s="82">
        <f>SUM(D51*25%)</f>
        <v>0</v>
      </c>
      <c r="I51" s="82">
        <f t="shared" si="11"/>
        <v>0</v>
      </c>
    </row>
    <row r="52" spans="1:9" ht="12.75">
      <c r="A52" s="27" t="s">
        <v>81</v>
      </c>
      <c r="B52" s="19" t="s">
        <v>82</v>
      </c>
      <c r="C52" s="83">
        <f t="shared" si="5"/>
        <v>0</v>
      </c>
      <c r="D52" s="40">
        <v>0</v>
      </c>
      <c r="E52" s="82">
        <f t="shared" si="12"/>
        <v>0</v>
      </c>
      <c r="F52" s="82">
        <f t="shared" si="13"/>
        <v>0</v>
      </c>
      <c r="G52" s="82">
        <f t="shared" si="14"/>
        <v>0</v>
      </c>
      <c r="H52" s="82">
        <f>SUM(D52*25%)</f>
        <v>0</v>
      </c>
      <c r="I52" s="82">
        <f t="shared" si="11"/>
        <v>0</v>
      </c>
    </row>
    <row r="53" spans="1:9" ht="12.75">
      <c r="A53" s="27" t="s">
        <v>83</v>
      </c>
      <c r="B53" s="19" t="s">
        <v>94</v>
      </c>
      <c r="C53" s="83">
        <f>D53</f>
        <v>0</v>
      </c>
      <c r="D53" s="39">
        <v>0</v>
      </c>
      <c r="E53" s="82">
        <f t="shared" si="12"/>
        <v>0</v>
      </c>
      <c r="F53" s="82">
        <f t="shared" si="13"/>
        <v>0</v>
      </c>
      <c r="G53" s="82">
        <f t="shared" si="14"/>
        <v>0</v>
      </c>
      <c r="H53" s="82">
        <f>D53*0.25</f>
        <v>0</v>
      </c>
      <c r="I53" s="82">
        <f t="shared" si="11"/>
        <v>0</v>
      </c>
    </row>
    <row r="54" spans="1:9" ht="12.75">
      <c r="A54" s="25" t="s">
        <v>85</v>
      </c>
      <c r="B54" s="11" t="s">
        <v>86</v>
      </c>
      <c r="C54" s="22">
        <f>D54</f>
        <v>5742</v>
      </c>
      <c r="D54" s="14">
        <v>5742</v>
      </c>
      <c r="E54" s="14">
        <f t="shared" si="12"/>
        <v>1722.6</v>
      </c>
      <c r="F54" s="14">
        <f t="shared" si="13"/>
        <v>1435.5</v>
      </c>
      <c r="G54" s="14">
        <f t="shared" si="14"/>
        <v>1148.4</v>
      </c>
      <c r="H54" s="14">
        <f>D54*0.25</f>
        <v>1435.5</v>
      </c>
      <c r="I54" s="14">
        <f t="shared" si="11"/>
        <v>5742</v>
      </c>
    </row>
    <row r="55" spans="1:9" ht="12.75">
      <c r="A55" s="50"/>
      <c r="B55" s="26" t="s">
        <v>87</v>
      </c>
      <c r="C55" s="22">
        <f>D55</f>
        <v>0</v>
      </c>
      <c r="D55" s="13"/>
      <c r="E55" s="13"/>
      <c r="F55" s="13"/>
      <c r="G55" s="13"/>
      <c r="H55" s="13"/>
      <c r="I55" s="13"/>
    </row>
    <row r="56" spans="1:9" ht="12.75">
      <c r="A56" s="27" t="s">
        <v>149</v>
      </c>
      <c r="B56" s="19" t="s">
        <v>88</v>
      </c>
      <c r="C56" s="83"/>
      <c r="D56" s="9"/>
      <c r="E56" s="81"/>
      <c r="F56" s="81"/>
      <c r="G56" s="81"/>
      <c r="H56" s="81"/>
      <c r="I56" s="81"/>
    </row>
    <row r="57" spans="1:9" ht="12.75">
      <c r="A57" s="27" t="s">
        <v>150</v>
      </c>
      <c r="B57" s="19" t="s">
        <v>89</v>
      </c>
      <c r="C57" s="81"/>
      <c r="D57" s="9"/>
      <c r="E57" s="81"/>
      <c r="F57" s="81"/>
      <c r="G57" s="81"/>
      <c r="H57" s="81"/>
      <c r="I57" s="81"/>
    </row>
    <row r="58" spans="1:9" ht="12.75">
      <c r="A58" s="27" t="s">
        <v>151</v>
      </c>
      <c r="B58" s="19" t="s">
        <v>90</v>
      </c>
      <c r="C58" s="84"/>
      <c r="D58" s="33"/>
      <c r="E58" s="81"/>
      <c r="F58" s="81"/>
      <c r="G58" s="81"/>
      <c r="H58" s="81"/>
      <c r="I58" s="81"/>
    </row>
    <row r="59" spans="1:9" ht="12.75">
      <c r="A59" s="27" t="s">
        <v>91</v>
      </c>
      <c r="B59" s="19" t="s">
        <v>92</v>
      </c>
      <c r="C59" s="81"/>
      <c r="D59" s="9"/>
      <c r="E59" s="81"/>
      <c r="F59" s="81"/>
      <c r="G59" s="81"/>
      <c r="H59" s="81"/>
      <c r="I59" s="81"/>
    </row>
    <row r="60" spans="1:9" ht="12.75">
      <c r="A60" s="69" t="s">
        <v>93</v>
      </c>
      <c r="B60" s="70" t="s">
        <v>161</v>
      </c>
      <c r="C60" s="71"/>
      <c r="D60" s="71"/>
      <c r="E60" s="71"/>
      <c r="F60" s="71"/>
      <c r="G60" s="71"/>
      <c r="H60" s="71"/>
      <c r="I60" s="71"/>
    </row>
    <row r="61" spans="1:9" ht="12.75">
      <c r="A61" s="69"/>
      <c r="B61" s="70"/>
      <c r="C61" s="71"/>
      <c r="D61" s="71"/>
      <c r="E61" s="71"/>
      <c r="F61" s="71"/>
      <c r="G61" s="71"/>
      <c r="H61" s="71"/>
      <c r="I61" s="71"/>
    </row>
    <row r="62" spans="1:9" ht="12.75">
      <c r="A62" s="15"/>
      <c r="B62" s="28" t="s">
        <v>105</v>
      </c>
      <c r="C62" s="9"/>
      <c r="D62" s="9"/>
      <c r="E62" s="9"/>
      <c r="F62" s="9"/>
      <c r="G62" s="9"/>
      <c r="H62" s="9"/>
      <c r="I62" s="9"/>
    </row>
    <row r="63" spans="1:9" ht="12.75">
      <c r="A63" s="29" t="s">
        <v>35</v>
      </c>
      <c r="B63" s="11" t="s">
        <v>95</v>
      </c>
      <c r="C63" s="13">
        <f>C64+C65+C66</f>
        <v>0</v>
      </c>
      <c r="D63" s="13"/>
      <c r="E63" s="13"/>
      <c r="F63" s="13"/>
      <c r="G63" s="13"/>
      <c r="H63" s="13"/>
      <c r="I63" s="13"/>
    </row>
    <row r="64" spans="1:9" ht="12.75">
      <c r="A64" s="30"/>
      <c r="B64" s="31" t="s">
        <v>96</v>
      </c>
      <c r="C64" s="9">
        <v>0</v>
      </c>
      <c r="D64" s="9">
        <v>4</v>
      </c>
      <c r="E64" s="9"/>
      <c r="F64" s="9"/>
      <c r="G64" s="9"/>
      <c r="H64" s="9"/>
      <c r="I64" s="9"/>
    </row>
    <row r="65" spans="1:9" ht="12.75">
      <c r="A65" s="30"/>
      <c r="B65" s="31" t="s">
        <v>97</v>
      </c>
      <c r="C65" s="32"/>
      <c r="D65" s="9"/>
      <c r="E65" s="9"/>
      <c r="F65" s="9"/>
      <c r="G65" s="9"/>
      <c r="H65" s="9"/>
      <c r="I65" s="9"/>
    </row>
    <row r="66" spans="1:9" ht="12.75">
      <c r="A66" s="30" t="s">
        <v>117</v>
      </c>
      <c r="B66" s="31" t="s">
        <v>118</v>
      </c>
      <c r="C66" s="9"/>
      <c r="D66" s="9"/>
      <c r="E66" s="9"/>
      <c r="F66" s="9"/>
      <c r="G66" s="9"/>
      <c r="H66" s="9"/>
      <c r="I66" s="9"/>
    </row>
    <row r="67" spans="1:9" ht="12.75">
      <c r="A67" s="9" t="s">
        <v>106</v>
      </c>
      <c r="B67" s="9" t="s">
        <v>107</v>
      </c>
      <c r="C67" s="9"/>
      <c r="D67" s="9"/>
      <c r="E67" s="9"/>
      <c r="F67" s="9"/>
      <c r="G67" s="9"/>
      <c r="H67" s="9"/>
      <c r="I67" s="9"/>
    </row>
    <row r="68" spans="1:9" ht="12.75">
      <c r="A68" s="9" t="s">
        <v>108</v>
      </c>
      <c r="B68" s="9" t="s">
        <v>109</v>
      </c>
      <c r="C68" s="9">
        <v>0</v>
      </c>
      <c r="D68" s="9">
        <v>69</v>
      </c>
      <c r="E68" s="9"/>
      <c r="F68" s="9"/>
      <c r="G68" s="9"/>
      <c r="H68" s="9"/>
      <c r="I68" s="9"/>
    </row>
    <row r="69" spans="1:9" ht="12.75">
      <c r="A69" s="9" t="s">
        <v>110</v>
      </c>
      <c r="B69" s="9" t="s">
        <v>111</v>
      </c>
      <c r="C69" s="9"/>
      <c r="D69" s="9"/>
      <c r="E69" s="9"/>
      <c r="F69" s="9"/>
      <c r="G69" s="9"/>
      <c r="H69" s="9"/>
      <c r="I69" s="9"/>
    </row>
    <row r="70" spans="1:9" ht="12.75">
      <c r="A70" s="9" t="s">
        <v>112</v>
      </c>
      <c r="B70" s="9" t="s">
        <v>113</v>
      </c>
      <c r="C70" s="4"/>
      <c r="D70" s="4"/>
      <c r="E70" s="4"/>
      <c r="F70" s="4"/>
      <c r="G70" s="4"/>
      <c r="H70" s="4"/>
      <c r="I70" s="4"/>
    </row>
    <row r="71" spans="1:9" ht="12.75">
      <c r="A71" s="9" t="s">
        <v>114</v>
      </c>
      <c r="B71" s="9" t="s">
        <v>143</v>
      </c>
      <c r="C71" s="4"/>
      <c r="D71" s="4"/>
      <c r="E71" s="4"/>
      <c r="F71" s="4"/>
      <c r="G71" s="4"/>
      <c r="H71" s="4"/>
      <c r="I71" s="4"/>
    </row>
    <row r="72" spans="1:9" ht="12.75">
      <c r="A72" s="33" t="s">
        <v>115</v>
      </c>
      <c r="B72" s="9" t="s">
        <v>116</v>
      </c>
      <c r="C72" s="4"/>
      <c r="D72" s="4"/>
      <c r="E72" s="4"/>
      <c r="F72" s="4"/>
      <c r="G72" s="4"/>
      <c r="H72" s="4"/>
      <c r="I72" s="4"/>
    </row>
    <row r="73" spans="1:9" ht="12.75">
      <c r="A73" s="33"/>
      <c r="B73" s="9" t="s">
        <v>160</v>
      </c>
      <c r="C73" s="4">
        <v>0</v>
      </c>
      <c r="D73" s="4">
        <v>69</v>
      </c>
      <c r="E73" s="4"/>
      <c r="F73" s="4"/>
      <c r="G73" s="4"/>
      <c r="H73" s="4"/>
      <c r="I73" s="4"/>
    </row>
    <row r="74" spans="1:9" ht="12.75">
      <c r="A74" s="33" t="s">
        <v>119</v>
      </c>
      <c r="B74" s="9" t="s">
        <v>120</v>
      </c>
      <c r="C74" s="4"/>
      <c r="D74" s="4"/>
      <c r="E74" s="4"/>
      <c r="F74" s="4"/>
      <c r="G74" s="4"/>
      <c r="H74" s="4"/>
      <c r="I74" s="4"/>
    </row>
    <row r="75" spans="1:9" ht="12.75">
      <c r="A75" s="9" t="s">
        <v>121</v>
      </c>
      <c r="B75" s="9" t="s">
        <v>145</v>
      </c>
      <c r="C75" s="4"/>
      <c r="D75" s="4"/>
      <c r="E75" s="4"/>
      <c r="F75" s="4"/>
      <c r="G75" s="4"/>
      <c r="H75" s="4"/>
      <c r="I75" s="4"/>
    </row>
    <row r="76" spans="1:9" ht="12.75">
      <c r="A76" s="9" t="s">
        <v>122</v>
      </c>
      <c r="B76" s="9" t="s">
        <v>123</v>
      </c>
      <c r="C76" s="4"/>
      <c r="D76" s="4"/>
      <c r="E76" s="4"/>
      <c r="F76" s="4"/>
      <c r="G76" s="4"/>
      <c r="H76" s="4"/>
      <c r="I76" s="4"/>
    </row>
    <row r="77" spans="1:9" ht="12.75">
      <c r="A77" s="9" t="s">
        <v>124</v>
      </c>
      <c r="B77" s="9" t="s">
        <v>159</v>
      </c>
      <c r="C77" s="1">
        <v>0</v>
      </c>
      <c r="D77" s="1"/>
      <c r="E77" s="1"/>
      <c r="F77" s="1"/>
      <c r="G77" s="1"/>
      <c r="H77" s="1"/>
      <c r="I77" s="1"/>
    </row>
    <row r="78" spans="1:9" ht="12.75">
      <c r="A78" s="9" t="s">
        <v>126</v>
      </c>
      <c r="B78" s="9" t="s">
        <v>127</v>
      </c>
      <c r="C78" s="1"/>
      <c r="D78" s="1"/>
      <c r="E78" s="1"/>
      <c r="F78" s="1"/>
      <c r="G78" s="1"/>
      <c r="H78" s="1"/>
      <c r="I78" s="1"/>
    </row>
    <row r="79" spans="1:9" ht="12.75">
      <c r="A79" s="9"/>
      <c r="B79" s="9" t="s">
        <v>152</v>
      </c>
      <c r="C79" s="1">
        <v>0</v>
      </c>
      <c r="D79" s="1"/>
      <c r="E79" s="1"/>
      <c r="F79" s="1"/>
      <c r="G79" s="1"/>
      <c r="H79" s="1"/>
      <c r="I79" s="1"/>
    </row>
    <row r="80" spans="1:9" ht="12.75">
      <c r="A80" s="1"/>
      <c r="B80" s="33" t="s">
        <v>153</v>
      </c>
      <c r="C80" s="1">
        <v>0</v>
      </c>
      <c r="D80" s="1"/>
      <c r="E80" s="1"/>
      <c r="F80" s="1"/>
      <c r="G80" s="1"/>
      <c r="H80" s="1"/>
      <c r="I80" s="1"/>
    </row>
    <row r="81" spans="1:9" ht="12.75">
      <c r="A81" s="1"/>
      <c r="B81" s="33" t="s">
        <v>154</v>
      </c>
      <c r="C81" s="1"/>
      <c r="D81" s="1"/>
      <c r="E81" s="1"/>
      <c r="F81" s="1"/>
      <c r="G81" s="1"/>
      <c r="H81" s="1"/>
      <c r="I81" s="1"/>
    </row>
  </sheetData>
  <sheetProtection/>
  <mergeCells count="4">
    <mergeCell ref="A6:I6"/>
    <mergeCell ref="A5:I5"/>
    <mergeCell ref="A1:I1"/>
    <mergeCell ref="A3:I3"/>
  </mergeCells>
  <printOptions/>
  <pageMargins left="0.1968503937007874" right="0.1968503937007874" top="0.984251968503937" bottom="0.98425196850393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A5" sqref="A5:H5"/>
    </sheetView>
  </sheetViews>
  <sheetFormatPr defaultColWidth="9.140625" defaultRowHeight="12.75"/>
  <cols>
    <col min="1" max="1" width="5.57421875" style="0" customWidth="1"/>
    <col min="2" max="2" width="38.00390625" style="0" customWidth="1"/>
    <col min="3" max="3" width="8.421875" style="0" customWidth="1"/>
    <col min="4" max="4" width="7.7109375" style="0" customWidth="1"/>
    <col min="5" max="5" width="8.421875" style="0" customWidth="1"/>
    <col min="6" max="6" width="8.140625" style="0" customWidth="1"/>
    <col min="7" max="8" width="7.8515625" style="0" customWidth="1"/>
  </cols>
  <sheetData>
    <row r="1" spans="1:8" ht="12.75">
      <c r="A1" s="153" t="s">
        <v>0</v>
      </c>
      <c r="B1" s="153"/>
      <c r="C1" s="153"/>
      <c r="D1" s="153"/>
      <c r="E1" s="153"/>
      <c r="F1" s="153"/>
      <c r="G1" s="153"/>
      <c r="H1" s="153"/>
    </row>
    <row r="2" spans="1:8" ht="12.75">
      <c r="A2" s="42"/>
      <c r="B2" s="42"/>
      <c r="C2" s="42"/>
      <c r="D2" s="42"/>
      <c r="E2" s="42"/>
      <c r="F2" s="42"/>
      <c r="G2" s="42"/>
      <c r="H2" s="42"/>
    </row>
    <row r="3" spans="1:8" ht="12.75">
      <c r="A3" s="156" t="s">
        <v>169</v>
      </c>
      <c r="B3" s="156"/>
      <c r="C3" s="156"/>
      <c r="D3" s="156"/>
      <c r="E3" s="156"/>
      <c r="F3" s="156"/>
      <c r="G3" s="156"/>
      <c r="H3" s="156"/>
    </row>
    <row r="4" spans="1:8" ht="12.75">
      <c r="A4" s="42"/>
      <c r="B4" s="42"/>
      <c r="C4" s="42"/>
      <c r="D4" s="42"/>
      <c r="E4" s="42"/>
      <c r="F4" s="42"/>
      <c r="G4" s="42"/>
      <c r="H4" s="42"/>
    </row>
    <row r="5" spans="1:8" ht="12.75">
      <c r="A5" s="157" t="s">
        <v>173</v>
      </c>
      <c r="B5" s="157"/>
      <c r="C5" s="157"/>
      <c r="D5" s="157"/>
      <c r="E5" s="157"/>
      <c r="F5" s="157"/>
      <c r="G5" s="157"/>
      <c r="H5" s="157"/>
    </row>
    <row r="6" spans="1:8" ht="12.75">
      <c r="A6" s="51"/>
      <c r="B6" s="51" t="s">
        <v>98</v>
      </c>
      <c r="C6" s="51"/>
      <c r="D6" s="51"/>
      <c r="E6" s="51"/>
      <c r="F6" s="51"/>
      <c r="G6" s="42"/>
      <c r="H6" s="42"/>
    </row>
    <row r="7" spans="1:8" ht="32.25">
      <c r="A7" s="5" t="s">
        <v>1</v>
      </c>
      <c r="B7" s="6" t="s">
        <v>2</v>
      </c>
      <c r="C7" s="7" t="s">
        <v>3</v>
      </c>
      <c r="D7" s="52">
        <v>0.3</v>
      </c>
      <c r="E7" s="53">
        <v>0.25</v>
      </c>
      <c r="F7" s="52">
        <v>0.2</v>
      </c>
      <c r="G7" s="8">
        <v>0.25</v>
      </c>
      <c r="H7" s="65" t="s">
        <v>146</v>
      </c>
    </row>
    <row r="8" spans="1:8" ht="12.75">
      <c r="A8" s="10"/>
      <c r="B8" s="11" t="s">
        <v>4</v>
      </c>
      <c r="C8" s="12">
        <f aca="true" t="shared" si="0" ref="C8:H8">C9+C15+C18+C23</f>
        <v>329680</v>
      </c>
      <c r="D8" s="22">
        <f t="shared" si="0"/>
        <v>98904</v>
      </c>
      <c r="E8" s="22">
        <f t="shared" si="0"/>
        <v>82420</v>
      </c>
      <c r="F8" s="22">
        <f t="shared" si="0"/>
        <v>65936</v>
      </c>
      <c r="G8" s="22">
        <f t="shared" si="0"/>
        <v>82420</v>
      </c>
      <c r="H8" s="12">
        <f t="shared" si="0"/>
        <v>329680</v>
      </c>
    </row>
    <row r="9" spans="1:8" ht="12.75">
      <c r="A9" s="10"/>
      <c r="B9" s="11" t="s">
        <v>5</v>
      </c>
      <c r="C9" s="12">
        <f aca="true" t="shared" si="1" ref="C9:H9">C10+C11+C12+C13+C14</f>
        <v>329680</v>
      </c>
      <c r="D9" s="22">
        <f t="shared" si="1"/>
        <v>98904</v>
      </c>
      <c r="E9" s="22">
        <f t="shared" si="1"/>
        <v>82420</v>
      </c>
      <c r="F9" s="22">
        <f t="shared" si="1"/>
        <v>65936</v>
      </c>
      <c r="G9" s="22">
        <f t="shared" si="1"/>
        <v>82420</v>
      </c>
      <c r="H9" s="12">
        <f t="shared" si="1"/>
        <v>329680</v>
      </c>
    </row>
    <row r="10" spans="1:8" ht="12.75">
      <c r="A10" s="15" t="s">
        <v>6</v>
      </c>
      <c r="B10" s="31" t="s">
        <v>7</v>
      </c>
      <c r="C10" s="13">
        <f>'ДДО ОУ Дулово'!C10+'ддо цдг'!C10</f>
        <v>329680</v>
      </c>
      <c r="D10" s="134">
        <f>'ДДО ОУ Дулово'!D10+'ддо цдг'!D10</f>
        <v>98904</v>
      </c>
      <c r="E10" s="134">
        <f>'ДДО ОУ Дулово'!E10+'ддо цдг'!E10</f>
        <v>82420</v>
      </c>
      <c r="F10" s="134">
        <f>'ДДО ОУ Дулово'!F10+'ддо цдг'!F10</f>
        <v>65936</v>
      </c>
      <c r="G10" s="134">
        <f>'ДДО ОУ Дулово'!G10+'ддо цдг'!G10</f>
        <v>82420</v>
      </c>
      <c r="H10" s="134">
        <f>'ДДО ОУ Дулово'!H10+'ддо цдг'!H10</f>
        <v>329680</v>
      </c>
    </row>
    <row r="11" spans="1:8" ht="12.75">
      <c r="A11" s="15" t="s">
        <v>8</v>
      </c>
      <c r="B11" s="19" t="s">
        <v>9</v>
      </c>
      <c r="C11" s="13">
        <f>'ДДО ОУ Дулово'!C11+'ддо цдг'!C11</f>
        <v>0</v>
      </c>
      <c r="D11" s="134">
        <f>'ДДО ОУ Дулово'!D11+'ддо цдг'!D11</f>
        <v>0</v>
      </c>
      <c r="E11" s="134">
        <f>'ДДО ОУ Дулово'!E11+'ддо цдг'!E11</f>
        <v>0</v>
      </c>
      <c r="F11" s="134">
        <f>'ДДО ОУ Дулово'!F11+'ддо цдг'!F11</f>
        <v>0</v>
      </c>
      <c r="G11" s="134">
        <f>'ДДО ОУ Дулово'!G11+'ддо цдг'!G11</f>
        <v>0</v>
      </c>
      <c r="H11" s="134">
        <f>'ДДО ОУ Дулово'!H11+'ддо цдг'!H11</f>
        <v>0</v>
      </c>
    </row>
    <row r="12" spans="1:8" ht="12.75">
      <c r="A12" s="15" t="s">
        <v>10</v>
      </c>
      <c r="B12" s="19" t="s">
        <v>11</v>
      </c>
      <c r="C12" s="13">
        <f>'ДДО ОУ Дулово'!C12+'ддо цдг'!C12</f>
        <v>0</v>
      </c>
      <c r="D12" s="134">
        <f>'ДДО ОУ Дулово'!D12+'ддо цдг'!D12</f>
        <v>0</v>
      </c>
      <c r="E12" s="134">
        <f>'ДДО ОУ Дулово'!E12+'ддо цдг'!E12</f>
        <v>0</v>
      </c>
      <c r="F12" s="134">
        <f>'ДДО ОУ Дулово'!F12+'ддо цдг'!F12</f>
        <v>0</v>
      </c>
      <c r="G12" s="134">
        <f>'ДДО ОУ Дулово'!G12+'ддо цдг'!G12</f>
        <v>0</v>
      </c>
      <c r="H12" s="134">
        <f>'ДДО ОУ Дулово'!H12+'ддо цдг'!H12</f>
        <v>0</v>
      </c>
    </row>
    <row r="13" spans="1:8" ht="12.75">
      <c r="A13" s="15" t="s">
        <v>12</v>
      </c>
      <c r="B13" s="19" t="s">
        <v>13</v>
      </c>
      <c r="C13" s="13">
        <f>'ДДО ОУ Дулово'!C13+'ддо цдг'!C13</f>
        <v>0</v>
      </c>
      <c r="D13" s="134">
        <f>'ДДО ОУ Дулово'!D13+'ддо цдг'!D13</f>
        <v>0</v>
      </c>
      <c r="E13" s="134">
        <f>'ДДО ОУ Дулово'!E13+'ддо цдг'!E13</f>
        <v>0</v>
      </c>
      <c r="F13" s="134">
        <f>'ДДО ОУ Дулово'!F13+'ддо цдг'!F13</f>
        <v>0</v>
      </c>
      <c r="G13" s="134">
        <f>'ДДО ОУ Дулово'!G13+'ддо цдг'!G13</f>
        <v>0</v>
      </c>
      <c r="H13" s="134">
        <f>'ДДО ОУ Дулово'!H13+'ддо цдг'!H13</f>
        <v>0</v>
      </c>
    </row>
    <row r="14" spans="1:8" ht="12.75">
      <c r="A14" s="15" t="s">
        <v>14</v>
      </c>
      <c r="B14" s="19" t="s">
        <v>15</v>
      </c>
      <c r="C14" s="13">
        <f>'ДДО ОУ Дулово'!C14+'ддо цдг'!C14</f>
        <v>0</v>
      </c>
      <c r="D14" s="134">
        <f>'ДДО ОУ Дулово'!D14+'ддо цдг'!D14</f>
        <v>0</v>
      </c>
      <c r="E14" s="134">
        <f>'ДДО ОУ Дулово'!E14+'ддо цдг'!E14</f>
        <v>0</v>
      </c>
      <c r="F14" s="134">
        <f>'ДДО ОУ Дулово'!F14+'ддо цдг'!F14</f>
        <v>0</v>
      </c>
      <c r="G14" s="134">
        <f>'ДДО ОУ Дулово'!G14+'ддо цдг'!G14</f>
        <v>0</v>
      </c>
      <c r="H14" s="134">
        <f>'ДДО ОУ Дулово'!H14+'ддо цдг'!H14</f>
        <v>0</v>
      </c>
    </row>
    <row r="15" spans="1:8" ht="12.75">
      <c r="A15" s="10"/>
      <c r="B15" s="11" t="s">
        <v>16</v>
      </c>
      <c r="C15" s="13">
        <f>'ДДО ОУ Дулово'!C15+'ддо цдг'!C15</f>
        <v>0</v>
      </c>
      <c r="D15" s="134">
        <f>'ДДО ОУ Дулово'!D15+'ддо цдг'!D15</f>
        <v>0</v>
      </c>
      <c r="E15" s="134">
        <f>'ДДО ОУ Дулово'!E15+'ддо цдг'!E15</f>
        <v>0</v>
      </c>
      <c r="F15" s="134">
        <f>'ДДО ОУ Дулово'!F15+'ддо цдг'!F15</f>
        <v>0</v>
      </c>
      <c r="G15" s="134">
        <f>'ДДО ОУ Дулово'!G15+'ддо цдг'!G15</f>
        <v>0</v>
      </c>
      <c r="H15" s="134">
        <f>'ДДО ОУ Дулово'!H15+'ддо цдг'!H15</f>
        <v>0</v>
      </c>
    </row>
    <row r="16" spans="1:8" ht="12.75">
      <c r="A16" s="15" t="s">
        <v>17</v>
      </c>
      <c r="B16" s="19" t="s">
        <v>18</v>
      </c>
      <c r="C16" s="13">
        <f>'ДДО ОУ Дулово'!C16+'ддо цдг'!C16</f>
        <v>0</v>
      </c>
      <c r="D16" s="134">
        <f>'ДДО ОУ Дулово'!D16+'ддо цдг'!D16</f>
        <v>0</v>
      </c>
      <c r="E16" s="134">
        <f>'ДДО ОУ Дулово'!E16+'ддо цдг'!E16</f>
        <v>0</v>
      </c>
      <c r="F16" s="134">
        <f>'ДДО ОУ Дулово'!F16+'ддо цдг'!F16</f>
        <v>0</v>
      </c>
      <c r="G16" s="134">
        <f>'ДДО ОУ Дулово'!G16+'ддо цдг'!G16</f>
        <v>0</v>
      </c>
      <c r="H16" s="134">
        <f>'ДДО ОУ Дулово'!H16+'ддо цдг'!H16</f>
        <v>0</v>
      </c>
    </row>
    <row r="17" spans="1:8" ht="12.75">
      <c r="A17" s="15" t="s">
        <v>19</v>
      </c>
      <c r="B17" s="19" t="s">
        <v>20</v>
      </c>
      <c r="C17" s="13">
        <f>'ДДО ОУ Дулово'!C17+'ддо цдг'!C17</f>
        <v>0</v>
      </c>
      <c r="D17" s="134">
        <f>'ДДО ОУ Дулово'!D17+'ддо цдг'!D17</f>
        <v>0</v>
      </c>
      <c r="E17" s="134">
        <f>'ДДО ОУ Дулово'!E17+'ддо цдг'!E17</f>
        <v>0</v>
      </c>
      <c r="F17" s="134">
        <f>'ДДО ОУ Дулово'!F17+'ддо цдг'!F17</f>
        <v>0</v>
      </c>
      <c r="G17" s="134">
        <f>'ДДО ОУ Дулово'!G17+'ддо цдг'!G17</f>
        <v>0</v>
      </c>
      <c r="H17" s="134">
        <f>'ДДО ОУ Дулово'!H17+'ддо цдг'!H17</f>
        <v>0</v>
      </c>
    </row>
    <row r="18" spans="1:8" ht="12.75">
      <c r="A18" s="10"/>
      <c r="B18" s="11" t="s">
        <v>21</v>
      </c>
      <c r="C18" s="13">
        <f>'ДДО ОУ Дулово'!C18+'ддо цдг'!C18</f>
        <v>0</v>
      </c>
      <c r="D18" s="134">
        <f>'ДДО ОУ Дулово'!D18+'ддо цдг'!D18</f>
        <v>0</v>
      </c>
      <c r="E18" s="134">
        <f>'ДДО ОУ Дулово'!E18+'ддо цдг'!E18</f>
        <v>0</v>
      </c>
      <c r="F18" s="134">
        <f>'ДДО ОУ Дулово'!F18+'ддо цдг'!F18</f>
        <v>0</v>
      </c>
      <c r="G18" s="134">
        <f>'ДДО ОУ Дулово'!G18+'ддо цдг'!G18</f>
        <v>0</v>
      </c>
      <c r="H18" s="134">
        <f>'ДДО ОУ Дулово'!H18+'ддо цдг'!H18</f>
        <v>0</v>
      </c>
    </row>
    <row r="19" spans="1:8" ht="12.75">
      <c r="A19" s="15" t="s">
        <v>22</v>
      </c>
      <c r="B19" s="19" t="s">
        <v>23</v>
      </c>
      <c r="C19" s="13">
        <f>'ДДО ОУ Дулово'!C19+'ддо цдг'!C19</f>
        <v>0</v>
      </c>
      <c r="D19" s="134">
        <f>'ДДО ОУ Дулово'!D19+'ддо цдг'!D19</f>
        <v>0</v>
      </c>
      <c r="E19" s="134">
        <f>'ДДО ОУ Дулово'!E19+'ддо цдг'!E19</f>
        <v>0</v>
      </c>
      <c r="F19" s="134">
        <f>'ДДО ОУ Дулово'!F19+'ддо цдг'!F19</f>
        <v>0</v>
      </c>
      <c r="G19" s="134">
        <f>'ДДО ОУ Дулово'!G19+'ддо цдг'!G19</f>
        <v>0</v>
      </c>
      <c r="H19" s="134">
        <f>'ДДО ОУ Дулово'!H19+'ддо цдг'!H19</f>
        <v>0</v>
      </c>
    </row>
    <row r="20" spans="1:8" ht="12.75">
      <c r="A20" s="15" t="s">
        <v>24</v>
      </c>
      <c r="B20" s="19" t="s">
        <v>25</v>
      </c>
      <c r="C20" s="13">
        <f>'ДДО ОУ Дулово'!C20+'ддо цдг'!C20</f>
        <v>0</v>
      </c>
      <c r="D20" s="134">
        <f>'ДДО ОУ Дулово'!D20+'ддо цдг'!D20</f>
        <v>0</v>
      </c>
      <c r="E20" s="134">
        <f>'ДДО ОУ Дулово'!E20+'ддо цдг'!E20</f>
        <v>0</v>
      </c>
      <c r="F20" s="134">
        <f>'ДДО ОУ Дулово'!F20+'ддо цдг'!F20</f>
        <v>0</v>
      </c>
      <c r="G20" s="134">
        <f>'ДДО ОУ Дулово'!G20+'ддо цдг'!G20</f>
        <v>0</v>
      </c>
      <c r="H20" s="134">
        <f>'ДДО ОУ Дулово'!H20+'ддо цдг'!H20</f>
        <v>0</v>
      </c>
    </row>
    <row r="21" spans="1:8" ht="12.75">
      <c r="A21" s="15" t="s">
        <v>26</v>
      </c>
      <c r="B21" s="19" t="s">
        <v>27</v>
      </c>
      <c r="C21" s="13">
        <f>'ДДО ОУ Дулово'!C21+'ддо цдг'!C21</f>
        <v>0</v>
      </c>
      <c r="D21" s="134">
        <f>'ДДО ОУ Дулово'!D21+'ддо цдг'!D21</f>
        <v>0</v>
      </c>
      <c r="E21" s="134">
        <f>'ДДО ОУ Дулово'!E21+'ддо цдг'!E21</f>
        <v>0</v>
      </c>
      <c r="F21" s="134">
        <f>'ДДО ОУ Дулово'!F21+'ддо цдг'!F21</f>
        <v>0</v>
      </c>
      <c r="G21" s="134">
        <f>'ДДО ОУ Дулово'!G21+'ддо цдг'!G21</f>
        <v>0</v>
      </c>
      <c r="H21" s="134">
        <f>'ДДО ОУ Дулово'!H21+'ддо цдг'!H21</f>
        <v>0</v>
      </c>
    </row>
    <row r="22" spans="1:8" ht="12.75">
      <c r="A22" s="15" t="s">
        <v>28</v>
      </c>
      <c r="B22" s="19" t="s">
        <v>29</v>
      </c>
      <c r="C22" s="13">
        <f>'ДДО ОУ Дулово'!C22+'ддо цдг'!C22</f>
        <v>0</v>
      </c>
      <c r="D22" s="134">
        <f>'ДДО ОУ Дулово'!D22+'ддо цдг'!D22</f>
        <v>0</v>
      </c>
      <c r="E22" s="134">
        <f>'ДДО ОУ Дулово'!E22+'ддо цдг'!E22</f>
        <v>0</v>
      </c>
      <c r="F22" s="134">
        <f>'ДДО ОУ Дулово'!F22+'ддо цдг'!F22</f>
        <v>0</v>
      </c>
      <c r="G22" s="134">
        <f>'ДДО ОУ Дулово'!G22+'ддо цдг'!G22</f>
        <v>0</v>
      </c>
      <c r="H22" s="134">
        <f>'ДДО ОУ Дулово'!H22+'ддо цдг'!H22</f>
        <v>0</v>
      </c>
    </row>
    <row r="23" spans="1:8" ht="12.75">
      <c r="A23" s="10"/>
      <c r="B23" s="11" t="s">
        <v>30</v>
      </c>
      <c r="C23" s="13">
        <f>'ДДО ОУ Дулово'!C23+'ддо цдг'!C23</f>
        <v>0</v>
      </c>
      <c r="D23" s="134">
        <f>'ДДО ОУ Дулово'!D23+'ддо цдг'!D23</f>
        <v>0</v>
      </c>
      <c r="E23" s="134">
        <f>'ДДО ОУ Дулово'!E23+'ддо цдг'!E23</f>
        <v>0</v>
      </c>
      <c r="F23" s="134">
        <f>'ДДО ОУ Дулово'!F23+'ддо цдг'!F23</f>
        <v>0</v>
      </c>
      <c r="G23" s="134">
        <f>'ДДО ОУ Дулово'!G23+'ддо цдг'!G23</f>
        <v>0</v>
      </c>
      <c r="H23" s="134">
        <f>'ДДО ОУ Дулово'!H23+'ддо цдг'!H23</f>
        <v>0</v>
      </c>
    </row>
    <row r="24" spans="1:8" ht="12.75">
      <c r="A24" s="15" t="s">
        <v>31</v>
      </c>
      <c r="B24" s="19" t="s">
        <v>32</v>
      </c>
      <c r="C24" s="12">
        <f>'ДДО ОУ Дулово'!C24+'ддо цдг'!C24</f>
        <v>0</v>
      </c>
      <c r="D24" s="135">
        <f>'ДДО ОУ Дулово'!D24+'ддо цдг'!D24</f>
        <v>0</v>
      </c>
      <c r="E24" s="135">
        <f>'ДДО ОУ Дулово'!E24+'ддо цдг'!E24</f>
        <v>0</v>
      </c>
      <c r="F24" s="135">
        <f>'ДДО ОУ Дулово'!F24+'ддо цдг'!F24</f>
        <v>0</v>
      </c>
      <c r="G24" s="135">
        <f>'ДДО ОУ Дулово'!G24+'ддо цдг'!G24</f>
        <v>0</v>
      </c>
      <c r="H24" s="135">
        <f>'ДДО ОУ Дулово'!H24+'ддо цдг'!H24</f>
        <v>0</v>
      </c>
    </row>
    <row r="25" spans="1:8" ht="12.75">
      <c r="A25" s="10"/>
      <c r="B25" s="11" t="s">
        <v>33</v>
      </c>
      <c r="C25" s="12">
        <f>'ДДО ОУ Дулово'!C25+'ддо цдг'!C25</f>
        <v>329680</v>
      </c>
      <c r="D25" s="135">
        <f>'ДДО ОУ Дулово'!D25+'ддо цдг'!D25</f>
        <v>98904</v>
      </c>
      <c r="E25" s="135">
        <f>'ДДО ОУ Дулово'!E25+'ддо цдг'!E25</f>
        <v>82420</v>
      </c>
      <c r="F25" s="135">
        <f>'ДДО ОУ Дулово'!F25+'ддо цдг'!F25</f>
        <v>65936</v>
      </c>
      <c r="G25" s="135">
        <f>'ДДО ОУ Дулово'!G25+'ддо цдг'!G25</f>
        <v>82420</v>
      </c>
      <c r="H25" s="135">
        <f>'ДДО ОУ Дулово'!H25+'ддо цдг'!H25</f>
        <v>329680</v>
      </c>
    </row>
    <row r="26" spans="1:8" ht="12.75">
      <c r="A26" s="23"/>
      <c r="B26" s="24"/>
      <c r="C26" s="33">
        <f>'ДДО ОУ Дулово'!C26+'ддо цдг'!C26</f>
        <v>0</v>
      </c>
      <c r="D26" s="134">
        <f>'ДДО ОУ Дулово'!D26+'ддо цдг'!D26</f>
        <v>0</v>
      </c>
      <c r="E26" s="134">
        <f>'ДДО ОУ Дулово'!E26+'ддо цдг'!E26</f>
        <v>0</v>
      </c>
      <c r="F26" s="134">
        <f>'ДДО ОУ Дулово'!F26+'ддо цдг'!F26</f>
        <v>0</v>
      </c>
      <c r="G26" s="134">
        <f>'ДДО ОУ Дулово'!G26+'ддо цдг'!G26</f>
        <v>0</v>
      </c>
      <c r="H26" s="134">
        <f>'ДДО ОУ Дулово'!H26+'ддо цдг'!H26</f>
        <v>0</v>
      </c>
    </row>
    <row r="27" spans="1:8" ht="12.75">
      <c r="A27" s="25"/>
      <c r="B27" s="11" t="s">
        <v>34</v>
      </c>
      <c r="C27" s="12">
        <f>'ДДО ОУ Дулово'!C27+'ддо цдг'!C27</f>
        <v>329680</v>
      </c>
      <c r="D27" s="135">
        <f>'ДДО ОУ Дулово'!D27+'ддо цдг'!D27</f>
        <v>98904</v>
      </c>
      <c r="E27" s="135">
        <f>'ДДО ОУ Дулово'!E27+'ддо цдг'!E27</f>
        <v>82420</v>
      </c>
      <c r="F27" s="135">
        <f>'ДДО ОУ Дулово'!F27+'ддо цдг'!F27</f>
        <v>65936</v>
      </c>
      <c r="G27" s="135">
        <f>'ДДО ОУ Дулово'!G27+'ддо цдг'!G27</f>
        <v>82420</v>
      </c>
      <c r="H27" s="135">
        <f>'ДДО ОУ Дулово'!H27+'ддо цдг'!H27</f>
        <v>329680</v>
      </c>
    </row>
    <row r="28" spans="1:8" ht="12.75">
      <c r="A28" s="25" t="s">
        <v>35</v>
      </c>
      <c r="B28" s="26" t="s">
        <v>36</v>
      </c>
      <c r="C28" s="13">
        <f>'ДДО ОУ Дулово'!C28+'ддо цдг'!C28</f>
        <v>0</v>
      </c>
      <c r="D28" s="134">
        <f>'ДДО ОУ Дулово'!D28+'ддо цдг'!D28</f>
        <v>0</v>
      </c>
      <c r="E28" s="134">
        <f>'ДДО ОУ Дулово'!E28+'ддо цдг'!E28</f>
        <v>0</v>
      </c>
      <c r="F28" s="134">
        <f>'ДДО ОУ Дулово'!F28+'ддо цдг'!F28</f>
        <v>0</v>
      </c>
      <c r="G28" s="134">
        <f>'ДДО ОУ Дулово'!G28+'ддо цдг'!G28</f>
        <v>0</v>
      </c>
      <c r="H28" s="134">
        <f>'ДДО ОУ Дулово'!H28+'ддо цдг'!H28</f>
        <v>0</v>
      </c>
    </row>
    <row r="29" spans="1:8" ht="12.75">
      <c r="A29" s="27" t="s">
        <v>37</v>
      </c>
      <c r="B29" s="19" t="s">
        <v>38</v>
      </c>
      <c r="C29" s="13">
        <f>'ДДО ОУ Дулово'!C29+'ддо цдг'!C29</f>
        <v>0</v>
      </c>
      <c r="D29" s="134">
        <f>'ДДО ОУ Дулово'!D29+'ддо цдг'!D29</f>
        <v>0</v>
      </c>
      <c r="E29" s="134">
        <f>'ДДО ОУ Дулово'!E29+'ддо цдг'!E29</f>
        <v>0</v>
      </c>
      <c r="F29" s="134">
        <f>'ДДО ОУ Дулово'!F29+'ддо цдг'!F29</f>
        <v>0</v>
      </c>
      <c r="G29" s="134">
        <f>'ДДО ОУ Дулово'!G29+'ддо цдг'!G29</f>
        <v>0</v>
      </c>
      <c r="H29" s="134">
        <f>'ДДО ОУ Дулово'!H29+'ддо цдг'!H29</f>
        <v>0</v>
      </c>
    </row>
    <row r="30" spans="1:8" ht="12.75">
      <c r="A30" s="25" t="s">
        <v>39</v>
      </c>
      <c r="B30" s="26" t="s">
        <v>40</v>
      </c>
      <c r="C30" s="12">
        <f>'ДДО ОУ Дулово'!C30+'ддо цдг'!C30</f>
        <v>0</v>
      </c>
      <c r="D30" s="135">
        <f>'ДДО ОУ Дулово'!D30+'ддо цдг'!D30</f>
        <v>0</v>
      </c>
      <c r="E30" s="135">
        <f>'ДДО ОУ Дулово'!E30+'ддо цдг'!E30</f>
        <v>0</v>
      </c>
      <c r="F30" s="135">
        <f>'ДДО ОУ Дулово'!F30+'ддо цдг'!F30</f>
        <v>0</v>
      </c>
      <c r="G30" s="135">
        <f>'ДДО ОУ Дулово'!G30+'ддо цдг'!G30</f>
        <v>0</v>
      </c>
      <c r="H30" s="135">
        <f>'ДДО ОУ Дулово'!H30+'ддо цдг'!H30</f>
        <v>0</v>
      </c>
    </row>
    <row r="31" spans="1:8" ht="12.75">
      <c r="A31" s="27" t="s">
        <v>41</v>
      </c>
      <c r="B31" s="19" t="s">
        <v>42</v>
      </c>
      <c r="C31" s="13">
        <f>'ДДО ОУ Дулово'!C31+'ддо цдг'!C31</f>
        <v>0</v>
      </c>
      <c r="D31" s="134">
        <f>'ДДО ОУ Дулово'!D31+'ддо цдг'!D31</f>
        <v>0</v>
      </c>
      <c r="E31" s="134">
        <f>'ДДО ОУ Дулово'!E31+'ддо цдг'!E31</f>
        <v>0</v>
      </c>
      <c r="F31" s="134">
        <f>'ДДО ОУ Дулово'!F31+'ддо цдг'!F31</f>
        <v>0</v>
      </c>
      <c r="G31" s="134">
        <f>'ДДО ОУ Дулово'!G31+'ддо цдг'!G31</f>
        <v>0</v>
      </c>
      <c r="H31" s="134">
        <f>'ДДО ОУ Дулово'!H31+'ддо цдг'!H31</f>
        <v>0</v>
      </c>
    </row>
    <row r="32" spans="1:8" ht="12.75">
      <c r="A32" s="27" t="s">
        <v>43</v>
      </c>
      <c r="B32" s="19" t="s">
        <v>44</v>
      </c>
      <c r="C32" s="13">
        <f>'ДДО ОУ Дулово'!C32+'ддо цдг'!C32</f>
        <v>0</v>
      </c>
      <c r="D32" s="134">
        <f>'ДДО ОУ Дулово'!D32+'ддо цдг'!D32</f>
        <v>0</v>
      </c>
      <c r="E32" s="134">
        <f>'ДДО ОУ Дулово'!E32+'ддо цдг'!E32</f>
        <v>0</v>
      </c>
      <c r="F32" s="134">
        <f>'ДДО ОУ Дулово'!F32+'ддо цдг'!F32</f>
        <v>0</v>
      </c>
      <c r="G32" s="134">
        <f>'ДДО ОУ Дулово'!G32+'ддо цдг'!G32</f>
        <v>0</v>
      </c>
      <c r="H32" s="134">
        <f>'ДДО ОУ Дулово'!H32+'ддо цдг'!H32</f>
        <v>0</v>
      </c>
    </row>
    <row r="33" spans="1:8" ht="12.75">
      <c r="A33" s="27" t="s">
        <v>45</v>
      </c>
      <c r="B33" s="19" t="s">
        <v>46</v>
      </c>
      <c r="C33" s="13">
        <f>'ДДО ОУ Дулово'!C33+'ддо цдг'!C33</f>
        <v>0</v>
      </c>
      <c r="D33" s="134">
        <f>'ДДО ОУ Дулово'!D33+'ддо цдг'!D33</f>
        <v>0</v>
      </c>
      <c r="E33" s="134">
        <f>'ДДО ОУ Дулово'!E33+'ддо цдг'!E33</f>
        <v>0</v>
      </c>
      <c r="F33" s="134">
        <f>'ДДО ОУ Дулово'!F33+'ддо цдг'!F33</f>
        <v>0</v>
      </c>
      <c r="G33" s="134">
        <f>'ДДО ОУ Дулово'!G33+'ддо цдг'!G33</f>
        <v>0</v>
      </c>
      <c r="H33" s="134">
        <f>'ДДО ОУ Дулово'!H33+'ддо цдг'!H33</f>
        <v>0</v>
      </c>
    </row>
    <row r="34" spans="1:8" ht="12.75">
      <c r="A34" s="27" t="s">
        <v>47</v>
      </c>
      <c r="B34" s="19" t="s">
        <v>48</v>
      </c>
      <c r="C34" s="13">
        <f>'ДДО ОУ Дулово'!C34+'ддо цдг'!C34</f>
        <v>0</v>
      </c>
      <c r="D34" s="134">
        <f>'ДДО ОУ Дулово'!D34+'ддо цдг'!D34</f>
        <v>0</v>
      </c>
      <c r="E34" s="134">
        <f>'ДДО ОУ Дулово'!E34+'ддо цдг'!E34</f>
        <v>0</v>
      </c>
      <c r="F34" s="134">
        <f>'ДДО ОУ Дулово'!F34+'ддо цдг'!F34</f>
        <v>0</v>
      </c>
      <c r="G34" s="134">
        <f>'ДДО ОУ Дулово'!G34+'ддо цдг'!G34</f>
        <v>0</v>
      </c>
      <c r="H34" s="134">
        <f>'ДДО ОУ Дулово'!H34+'ддо цдг'!H34</f>
        <v>0</v>
      </c>
    </row>
    <row r="35" spans="1:8" ht="12.75">
      <c r="A35" s="27" t="s">
        <v>49</v>
      </c>
      <c r="B35" s="19" t="s">
        <v>50</v>
      </c>
      <c r="C35" s="13">
        <f>'ДДО ОУ Дулово'!C35+'ддо цдг'!C35</f>
        <v>0</v>
      </c>
      <c r="D35" s="134">
        <f>'ДДО ОУ Дулово'!D35+'ддо цдг'!D35</f>
        <v>0</v>
      </c>
      <c r="E35" s="134">
        <f>'ДДО ОУ Дулово'!E35+'ддо цдг'!E35</f>
        <v>0</v>
      </c>
      <c r="F35" s="134">
        <f>'ДДО ОУ Дулово'!F35+'ддо цдг'!F35</f>
        <v>0</v>
      </c>
      <c r="G35" s="134">
        <f>'ДДО ОУ Дулово'!G35+'ддо цдг'!G35</f>
        <v>0</v>
      </c>
      <c r="H35" s="134">
        <f>'ДДО ОУ Дулово'!H35+'ддо цдг'!H35</f>
        <v>0</v>
      </c>
    </row>
    <row r="36" spans="1:8" ht="12.75">
      <c r="A36" s="25" t="s">
        <v>51</v>
      </c>
      <c r="B36" s="26" t="s">
        <v>52</v>
      </c>
      <c r="C36" s="12">
        <f>'ДДО ОУ Дулово'!C36+'ддо цдг'!C36</f>
        <v>0</v>
      </c>
      <c r="D36" s="135">
        <f>'ДДО ОУ Дулово'!D36+'ддо цдг'!D36</f>
        <v>0</v>
      </c>
      <c r="E36" s="135">
        <f>'ДДО ОУ Дулово'!E36+'ддо цдг'!E36</f>
        <v>0</v>
      </c>
      <c r="F36" s="135">
        <f>'ДДО ОУ Дулово'!F36+'ддо цдг'!F36</f>
        <v>0</v>
      </c>
      <c r="G36" s="135">
        <f>'ДДО ОУ Дулово'!G36+'ддо цдг'!G36</f>
        <v>0</v>
      </c>
      <c r="H36" s="135">
        <f>'ДДО ОУ Дулово'!H36+'ддо цдг'!H36</f>
        <v>0</v>
      </c>
    </row>
    <row r="37" spans="1:8" ht="12.75">
      <c r="A37" s="27" t="s">
        <v>53</v>
      </c>
      <c r="B37" s="19" t="s">
        <v>54</v>
      </c>
      <c r="C37" s="13">
        <f>'ДДО ОУ Дулово'!C37+'ддо цдг'!C37</f>
        <v>0</v>
      </c>
      <c r="D37" s="134">
        <f>'ДДО ОУ Дулово'!D37+'ддо цдг'!D37</f>
        <v>0</v>
      </c>
      <c r="E37" s="134">
        <f>'ДДО ОУ Дулово'!E37+'ддо цдг'!E37</f>
        <v>0</v>
      </c>
      <c r="F37" s="134">
        <f>'ДДО ОУ Дулово'!F37+'ддо цдг'!F37</f>
        <v>0</v>
      </c>
      <c r="G37" s="134">
        <f>'ДДО ОУ Дулово'!G37+'ддо цдг'!G37</f>
        <v>0</v>
      </c>
      <c r="H37" s="134">
        <f>'ДДО ОУ Дулово'!H37+'ддо цдг'!H37</f>
        <v>0</v>
      </c>
    </row>
    <row r="38" spans="1:8" ht="12.75">
      <c r="A38" s="27" t="s">
        <v>55</v>
      </c>
      <c r="B38" s="19" t="s">
        <v>56</v>
      </c>
      <c r="C38" s="13">
        <f>'ДДО ОУ Дулово'!C38+'ддо цдг'!C38</f>
        <v>0</v>
      </c>
      <c r="D38" s="134">
        <f>'ДДО ОУ Дулово'!D38+'ддо цдг'!D38</f>
        <v>0</v>
      </c>
      <c r="E38" s="134">
        <f>'ДДО ОУ Дулово'!E38+'ддо цдг'!E38</f>
        <v>0</v>
      </c>
      <c r="F38" s="134">
        <f>'ДДО ОУ Дулово'!F38+'ддо цдг'!F38</f>
        <v>0</v>
      </c>
      <c r="G38" s="134">
        <f>'ДДО ОУ Дулово'!G38+'ддо цдг'!G38</f>
        <v>0</v>
      </c>
      <c r="H38" s="134">
        <f>'ДДО ОУ Дулово'!H38+'ддо цдг'!H38</f>
        <v>0</v>
      </c>
    </row>
    <row r="39" spans="1:8" ht="12.75">
      <c r="A39" s="27" t="s">
        <v>57</v>
      </c>
      <c r="B39" s="19" t="s">
        <v>58</v>
      </c>
      <c r="C39" s="13">
        <f>'ДДО ОУ Дулово'!C39+'ддо цдг'!C39</f>
        <v>0</v>
      </c>
      <c r="D39" s="134">
        <f>'ДДО ОУ Дулово'!D39+'ддо цдг'!D39</f>
        <v>0</v>
      </c>
      <c r="E39" s="134">
        <f>'ДДО ОУ Дулово'!E39+'ддо цдг'!E39</f>
        <v>0</v>
      </c>
      <c r="F39" s="134">
        <f>'ДДО ОУ Дулово'!F39+'ддо цдг'!F39</f>
        <v>0</v>
      </c>
      <c r="G39" s="134">
        <f>'ДДО ОУ Дулово'!G39+'ддо цдг'!G39</f>
        <v>0</v>
      </c>
      <c r="H39" s="134">
        <f>'ДДО ОУ Дулово'!H39+'ддо цдг'!H39</f>
        <v>0</v>
      </c>
    </row>
    <row r="40" spans="1:8" ht="12.75">
      <c r="A40" s="27" t="s">
        <v>59</v>
      </c>
      <c r="B40" s="19" t="s">
        <v>60</v>
      </c>
      <c r="C40" s="13">
        <f>'ДДО ОУ Дулово'!C40+'ддо цдг'!C40</f>
        <v>0</v>
      </c>
      <c r="D40" s="134">
        <f>'ДДО ОУ Дулово'!D40+'ддо цдг'!D40</f>
        <v>0</v>
      </c>
      <c r="E40" s="134">
        <f>'ДДО ОУ Дулово'!E40+'ддо цдг'!E40</f>
        <v>0</v>
      </c>
      <c r="F40" s="134">
        <f>'ДДО ОУ Дулово'!F40+'ддо цдг'!F40</f>
        <v>0</v>
      </c>
      <c r="G40" s="134">
        <f>'ДДО ОУ Дулово'!G40+'ддо цдг'!G40</f>
        <v>0</v>
      </c>
      <c r="H40" s="134">
        <f>'ДДО ОУ Дулово'!H40+'ддо цдг'!H40</f>
        <v>0</v>
      </c>
    </row>
    <row r="41" spans="1:8" ht="12.75">
      <c r="A41" s="25" t="s">
        <v>61</v>
      </c>
      <c r="B41" s="26" t="s">
        <v>62</v>
      </c>
      <c r="C41" s="12">
        <f>'ДДО ОУ Дулово'!C41+'ддо цдг'!C41</f>
        <v>329680</v>
      </c>
      <c r="D41" s="135">
        <f>'ДДО ОУ Дулово'!D41+'ддо цдг'!D41</f>
        <v>98904</v>
      </c>
      <c r="E41" s="135">
        <f>'ДДО ОУ Дулово'!E41+'ддо цдг'!E41</f>
        <v>82420</v>
      </c>
      <c r="F41" s="135">
        <f>'ДДО ОУ Дулово'!F41+'ддо цдг'!F41</f>
        <v>65936</v>
      </c>
      <c r="G41" s="135">
        <f>'ДДО ОУ Дулово'!G41+'ддо цдг'!G41</f>
        <v>82420</v>
      </c>
      <c r="H41" s="135">
        <f>'ДДО ОУ Дулово'!H41+'ддо цдг'!H41</f>
        <v>329680</v>
      </c>
    </row>
    <row r="42" spans="1:8" ht="12.75">
      <c r="A42" s="115" t="s">
        <v>63</v>
      </c>
      <c r="B42" s="87" t="s">
        <v>64</v>
      </c>
      <c r="C42" s="13">
        <f>'ДДО ОУ Дулово'!C42+'ддо цдг'!C42</f>
        <v>0</v>
      </c>
      <c r="D42" s="138">
        <f>'ДДО ОУ Дулово'!D42+'ддо цдг'!D42</f>
        <v>0</v>
      </c>
      <c r="E42" s="138">
        <f>'ДДО ОУ Дулово'!E42+'ддо цдг'!E42</f>
        <v>0</v>
      </c>
      <c r="F42" s="138">
        <f>'ДДО ОУ Дулово'!F42+'ддо цдг'!F42</f>
        <v>0</v>
      </c>
      <c r="G42" s="138">
        <f>'ДДО ОУ Дулово'!G42+'ддо цдг'!G42</f>
        <v>0</v>
      </c>
      <c r="H42" s="134">
        <f>'ДДО ОУ Дулово'!H42+'ддо цдг'!H42</f>
        <v>0</v>
      </c>
    </row>
    <row r="43" spans="1:8" ht="12.75">
      <c r="A43" s="115" t="s">
        <v>141</v>
      </c>
      <c r="B43" s="87" t="s">
        <v>140</v>
      </c>
      <c r="C43" s="13">
        <f>'ДДО ОУ Дулово'!C43+'ддо цдг'!C43</f>
        <v>0</v>
      </c>
      <c r="D43" s="138">
        <f>'ДДО ОУ Дулово'!D43+'ддо цдг'!D43</f>
        <v>0</v>
      </c>
      <c r="E43" s="138">
        <f>'ДДО ОУ Дулово'!E43+'ддо цдг'!E43</f>
        <v>0</v>
      </c>
      <c r="F43" s="138">
        <f>'ДДО ОУ Дулово'!F43+'ддо цдг'!F43</f>
        <v>0</v>
      </c>
      <c r="G43" s="138">
        <f>'ДДО ОУ Дулово'!G43+'ддо цдг'!G43</f>
        <v>0</v>
      </c>
      <c r="H43" s="134">
        <f>'ДДО ОУ Дулово'!H43+'ддо цдг'!H43</f>
        <v>0</v>
      </c>
    </row>
    <row r="44" spans="1:8" ht="12.75">
      <c r="A44" s="115" t="s">
        <v>65</v>
      </c>
      <c r="B44" s="87" t="s">
        <v>66</v>
      </c>
      <c r="C44" s="13">
        <f>'ДДО ОУ Дулово'!C44+'ддо цдг'!C44</f>
        <v>0</v>
      </c>
      <c r="D44" s="138">
        <f>'ДДО ОУ Дулово'!D44+'ддо цдг'!D44</f>
        <v>0</v>
      </c>
      <c r="E44" s="138">
        <f>'ДДО ОУ Дулово'!E44+'ддо цдг'!E44</f>
        <v>0</v>
      </c>
      <c r="F44" s="138">
        <f>'ДДО ОУ Дулово'!F44+'ддо цдг'!F44</f>
        <v>0</v>
      </c>
      <c r="G44" s="138">
        <f>'ДДО ОУ Дулово'!G44+'ддо цдг'!G44</f>
        <v>0</v>
      </c>
      <c r="H44" s="134">
        <f>'ДДО ОУ Дулово'!H44+'ддо цдг'!H44</f>
        <v>0</v>
      </c>
    </row>
    <row r="45" spans="1:8" ht="12.75">
      <c r="A45" s="115" t="s">
        <v>67</v>
      </c>
      <c r="B45" s="87" t="s">
        <v>68</v>
      </c>
      <c r="C45" s="13">
        <f>'ДДО ОУ Дулово'!C45+'ддо цдг'!C45</f>
        <v>0</v>
      </c>
      <c r="D45" s="138">
        <f>'ДДО ОУ Дулово'!D45+'ддо цдг'!D45</f>
        <v>0</v>
      </c>
      <c r="E45" s="138">
        <f>'ДДО ОУ Дулово'!E45+'ддо цдг'!E45</f>
        <v>0</v>
      </c>
      <c r="F45" s="138">
        <f>'ДДО ОУ Дулово'!F45+'ддо цдг'!F45</f>
        <v>0</v>
      </c>
      <c r="G45" s="138">
        <f>'ДДО ОУ Дулово'!G45+'ддо цдг'!G45</f>
        <v>0</v>
      </c>
      <c r="H45" s="134">
        <f>'ДДО ОУ Дулово'!H45+'ддо цдг'!H45</f>
        <v>0</v>
      </c>
    </row>
    <row r="46" spans="1:8" ht="12.75">
      <c r="A46" s="115" t="s">
        <v>69</v>
      </c>
      <c r="B46" s="87" t="s">
        <v>70</v>
      </c>
      <c r="C46" s="13">
        <f>'ДДО ОУ Дулово'!C46+'ддо цдг'!C46</f>
        <v>2000</v>
      </c>
      <c r="D46" s="138">
        <f>'ДДО ОУ Дулово'!D46+'ддо цдг'!D46</f>
        <v>600</v>
      </c>
      <c r="E46" s="138">
        <f>'ДДО ОУ Дулово'!E46+'ддо цдг'!E46</f>
        <v>500</v>
      </c>
      <c r="F46" s="138">
        <f>'ДДО ОУ Дулово'!F46+'ддо цдг'!F46</f>
        <v>400</v>
      </c>
      <c r="G46" s="138">
        <f>'ДДО ОУ Дулово'!G46+'ддо цдг'!G46</f>
        <v>500</v>
      </c>
      <c r="H46" s="134">
        <f>'ДДО ОУ Дулово'!H46+'ддо цдг'!H46</f>
        <v>2000</v>
      </c>
    </row>
    <row r="47" spans="1:8" ht="12.75">
      <c r="A47" s="115" t="s">
        <v>71</v>
      </c>
      <c r="B47" s="87" t="s">
        <v>72</v>
      </c>
      <c r="C47" s="13">
        <f>'ДДО ОУ Дулово'!C47+'ддо цдг'!C47</f>
        <v>0</v>
      </c>
      <c r="D47" s="138">
        <f>'ДДО ОУ Дулово'!D47+'ддо цдг'!D47</f>
        <v>0</v>
      </c>
      <c r="E47" s="138">
        <f>'ДДО ОУ Дулово'!E47+'ддо цдг'!E47</f>
        <v>0</v>
      </c>
      <c r="F47" s="138">
        <f>'ДДО ОУ Дулово'!F47+'ддо цдг'!F47</f>
        <v>0</v>
      </c>
      <c r="G47" s="138">
        <f>'ДДО ОУ Дулово'!G47+'ддо цдг'!G47</f>
        <v>0</v>
      </c>
      <c r="H47" s="134">
        <f>'ДДО ОУ Дулово'!H47+'ддо цдг'!H47</f>
        <v>0</v>
      </c>
    </row>
    <row r="48" spans="1:8" ht="12.75">
      <c r="A48" s="115" t="s">
        <v>73</v>
      </c>
      <c r="B48" s="87" t="s">
        <v>74</v>
      </c>
      <c r="C48" s="13">
        <f>'ДДО ОУ Дулово'!C48+'ддо цдг'!C48</f>
        <v>2590</v>
      </c>
      <c r="D48" s="138">
        <f>'ДДО ОУ Дулово'!D48+'ддо цдг'!D48</f>
        <v>777</v>
      </c>
      <c r="E48" s="138">
        <f>'ДДО ОУ Дулово'!E48+'ддо цдг'!E48</f>
        <v>647.5</v>
      </c>
      <c r="F48" s="138">
        <f>'ДДО ОУ Дулово'!F48+'ддо цдг'!F48</f>
        <v>518</v>
      </c>
      <c r="G48" s="138">
        <f>'ДДО ОУ Дулово'!G48+'ддо цдг'!G48</f>
        <v>647.5</v>
      </c>
      <c r="H48" s="134">
        <f>'ДДО ОУ Дулово'!H48+'ддо цдг'!H48</f>
        <v>2590</v>
      </c>
    </row>
    <row r="49" spans="1:8" ht="12.75">
      <c r="A49" s="115" t="s">
        <v>75</v>
      </c>
      <c r="B49" s="87" t="s">
        <v>76</v>
      </c>
      <c r="C49" s="13">
        <f>'ДДО ОУ Дулово'!C49+'ддо цдг'!C49</f>
        <v>0</v>
      </c>
      <c r="D49" s="138">
        <f>'ДДО ОУ Дулово'!D49+'ддо цдг'!D49</f>
        <v>0</v>
      </c>
      <c r="E49" s="138">
        <f>'ДДО ОУ Дулово'!E49+'ддо цдг'!E49</f>
        <v>0</v>
      </c>
      <c r="F49" s="138">
        <f>'ДДО ОУ Дулово'!F49+'ддо цдг'!F49</f>
        <v>0</v>
      </c>
      <c r="G49" s="138">
        <f>'ДДО ОУ Дулово'!G49+'ддо цдг'!G49</f>
        <v>0</v>
      </c>
      <c r="H49" s="134">
        <f>'ДДО ОУ Дулово'!H49+'ддо цдг'!H49</f>
        <v>0</v>
      </c>
    </row>
    <row r="50" spans="1:8" ht="12.75">
      <c r="A50" s="115" t="s">
        <v>79</v>
      </c>
      <c r="B50" s="87" t="s">
        <v>80</v>
      </c>
      <c r="C50" s="13">
        <f>'ДДО ОУ Дулово'!C50+'ддо цдг'!C50</f>
        <v>300</v>
      </c>
      <c r="D50" s="138">
        <f>'ДДО ОУ Дулово'!D50+'ддо цдг'!D50</f>
        <v>90</v>
      </c>
      <c r="E50" s="138">
        <f>'ДДО ОУ Дулово'!E50+'ддо цдг'!E50</f>
        <v>75</v>
      </c>
      <c r="F50" s="138">
        <f>'ДДО ОУ Дулово'!F50+'ддо цдг'!F50</f>
        <v>60</v>
      </c>
      <c r="G50" s="138">
        <f>'ДДО ОУ Дулово'!G50+'ддо цдг'!G50</f>
        <v>75</v>
      </c>
      <c r="H50" s="134">
        <f>'ДДО ОУ Дулово'!H50+'ддо цдг'!H50</f>
        <v>300</v>
      </c>
    </row>
    <row r="51" spans="1:8" ht="12.75">
      <c r="A51" s="115" t="s">
        <v>81</v>
      </c>
      <c r="B51" s="87" t="s">
        <v>82</v>
      </c>
      <c r="C51" s="13">
        <f>'ДДО ОУ Дулово'!C51+'ддо цдг'!C51</f>
        <v>1110</v>
      </c>
      <c r="D51" s="138">
        <f>'ДДО ОУ Дулово'!D51+'ддо цдг'!D51</f>
        <v>333</v>
      </c>
      <c r="E51" s="138">
        <f>'ДДО ОУ Дулово'!E51+'ддо цдг'!E51</f>
        <v>277.5</v>
      </c>
      <c r="F51" s="138">
        <f>'ДДО ОУ Дулово'!F51+'ддо цдг'!F51</f>
        <v>222</v>
      </c>
      <c r="G51" s="138">
        <f>'ДДО ОУ Дулово'!G51+'ддо цдг'!G51</f>
        <v>277.5</v>
      </c>
      <c r="H51" s="134">
        <f>'ДДО ОУ Дулово'!H51+'ддо цдг'!H51</f>
        <v>1110</v>
      </c>
    </row>
    <row r="52" spans="1:8" ht="12.75">
      <c r="A52" s="115" t="s">
        <v>83</v>
      </c>
      <c r="B52" s="87" t="s">
        <v>84</v>
      </c>
      <c r="C52" s="13">
        <f>'ДДО ОУ Дулово'!C52+'ддо цдг'!C52</f>
        <v>323680</v>
      </c>
      <c r="D52" s="138">
        <f>'ДДО ОУ Дулово'!D52+'ддо цдг'!D52</f>
        <v>97104</v>
      </c>
      <c r="E52" s="138">
        <f>'ДДО ОУ Дулово'!E52+'ддо цдг'!E52</f>
        <v>80920</v>
      </c>
      <c r="F52" s="138">
        <f>'ДДО ОУ Дулово'!F52+'ддо цдг'!F52</f>
        <v>64736</v>
      </c>
      <c r="G52" s="138">
        <f>'ДДО ОУ Дулово'!G52+'ддо цдг'!G52</f>
        <v>80920</v>
      </c>
      <c r="H52" s="134">
        <f>'ДДО ОУ Дулово'!H52+'ддо цдг'!H52</f>
        <v>323680</v>
      </c>
    </row>
    <row r="53" spans="1:8" ht="12.75">
      <c r="A53" s="115" t="s">
        <v>171</v>
      </c>
      <c r="B53" s="87"/>
      <c r="C53" s="13">
        <f>'ДДО ОУ Дулово'!C53+'ддо цдг'!C53</f>
        <v>0</v>
      </c>
      <c r="D53" s="138">
        <f>'ДДО ОУ Дулово'!D53+'ддо цдг'!D53</f>
        <v>0</v>
      </c>
      <c r="E53" s="138">
        <f>'ДДО ОУ Дулово'!E53+'ддо цдг'!E53</f>
        <v>0</v>
      </c>
      <c r="F53" s="138">
        <f>'ДДО ОУ Дулово'!F53+'ддо цдг'!F53</f>
        <v>0</v>
      </c>
      <c r="G53" s="138">
        <f>'ДДО ОУ Дулово'!G53+'ддо цдг'!G53</f>
        <v>0</v>
      </c>
      <c r="H53" s="134">
        <f>'ДДО ОУ Дулово'!H53+'ддо цдг'!H53</f>
        <v>0</v>
      </c>
    </row>
    <row r="54" spans="1:8" ht="12.75">
      <c r="A54" s="115" t="s">
        <v>162</v>
      </c>
      <c r="B54" s="87" t="s">
        <v>78</v>
      </c>
      <c r="C54" s="13">
        <f>'ДДО ОУ Дулово'!C54+'ддо цдг'!C54</f>
        <v>0</v>
      </c>
      <c r="D54" s="138">
        <f>'ДДО ОУ Дулово'!D54+'ддо цдг'!D54</f>
        <v>0</v>
      </c>
      <c r="E54" s="138">
        <f>'ДДО ОУ Дулово'!E54+'ддо цдг'!E54</f>
        <v>0</v>
      </c>
      <c r="F54" s="138">
        <f>'ДДО ОУ Дулово'!F54+'ддо цдг'!F54</f>
        <v>0</v>
      </c>
      <c r="G54" s="138">
        <f>'ДДО ОУ Дулово'!G54+'ддо цдг'!G54</f>
        <v>0</v>
      </c>
      <c r="H54" s="134">
        <f>'ДДО ОУ Дулово'!H54+'ддо цдг'!H54</f>
        <v>0</v>
      </c>
    </row>
    <row r="55" spans="1:8" ht="12.75">
      <c r="A55" s="25" t="s">
        <v>85</v>
      </c>
      <c r="B55" s="11" t="s">
        <v>86</v>
      </c>
      <c r="C55" s="12">
        <f>'ДДО ОУ Дулово'!C55+'ддо цдг'!C55</f>
        <v>0</v>
      </c>
      <c r="D55" s="135">
        <f>'ДДО ОУ Дулово'!D55+'ддо цдг'!D55</f>
        <v>0</v>
      </c>
      <c r="E55" s="135">
        <f>'ДДО ОУ Дулово'!E55+'ддо цдг'!E55</f>
        <v>0</v>
      </c>
      <c r="F55" s="135">
        <f>'ДДО ОУ Дулово'!F55+'ддо цдг'!F55</f>
        <v>0</v>
      </c>
      <c r="G55" s="135">
        <f>'ДДО ОУ Дулово'!G55+'ддо цдг'!G55</f>
        <v>0</v>
      </c>
      <c r="H55" s="135">
        <f>'ДДО ОУ Дулово'!H55+'ддо цдг'!H55</f>
        <v>0</v>
      </c>
    </row>
    <row r="56" spans="1:8" ht="12.75">
      <c r="A56" s="50"/>
      <c r="B56" s="26" t="s">
        <v>87</v>
      </c>
      <c r="C56" s="12">
        <f>'ДДО ОУ Дулово'!C56+'ддо цдг'!C56</f>
        <v>0</v>
      </c>
      <c r="D56" s="135">
        <f>'ДДО ОУ Дулово'!D56+'ддо цдг'!D56</f>
        <v>0</v>
      </c>
      <c r="E56" s="135">
        <f>'ДДО ОУ Дулово'!E56+'ддо цдг'!E56</f>
        <v>0</v>
      </c>
      <c r="F56" s="135">
        <f>'ДДО ОУ Дулово'!F56+'ддо цдг'!F56</f>
        <v>0</v>
      </c>
      <c r="G56" s="135">
        <f>'ДДО ОУ Дулово'!G56+'ддо цдг'!G56</f>
        <v>0</v>
      </c>
      <c r="H56" s="135">
        <f>'ДДО ОУ Дулово'!H56+'ддо цдг'!H56</f>
        <v>0</v>
      </c>
    </row>
    <row r="57" spans="1:8" ht="12.75">
      <c r="A57" s="27" t="s">
        <v>149</v>
      </c>
      <c r="B57" s="19" t="s">
        <v>88</v>
      </c>
      <c r="C57" s="13">
        <f>'ДДО ОУ Дулово'!C57+'ддо цдг'!C57</f>
        <v>0</v>
      </c>
      <c r="D57" s="134">
        <f>'ДДО ОУ Дулово'!D57+'ддо цдг'!D57</f>
        <v>0</v>
      </c>
      <c r="E57" s="134">
        <f>'ДДО ОУ Дулово'!E57+'ддо цдг'!E57</f>
        <v>0</v>
      </c>
      <c r="F57" s="134">
        <f>'ДДО ОУ Дулово'!F57+'ддо цдг'!F57</f>
        <v>0</v>
      </c>
      <c r="G57" s="134">
        <f>'ДДО ОУ Дулово'!G57+'ддо цдг'!G57</f>
        <v>0</v>
      </c>
      <c r="H57" s="134">
        <f>'ДДО ОУ Дулово'!H57+'ддо цдг'!H57</f>
        <v>0</v>
      </c>
    </row>
    <row r="58" spans="1:8" ht="12.75">
      <c r="A58" s="27" t="s">
        <v>150</v>
      </c>
      <c r="B58" s="19" t="s">
        <v>89</v>
      </c>
      <c r="C58" s="13">
        <f>'ДДО ОУ Дулово'!C58+'ддо цдг'!C58</f>
        <v>0</v>
      </c>
      <c r="D58" s="134">
        <f>'ДДО ОУ Дулово'!D58+'ддо цдг'!D58</f>
        <v>0</v>
      </c>
      <c r="E58" s="134">
        <f>'ДДО ОУ Дулово'!E58+'ддо цдг'!E58</f>
        <v>0</v>
      </c>
      <c r="F58" s="134">
        <f>'ДДО ОУ Дулово'!F58+'ддо цдг'!F58</f>
        <v>0</v>
      </c>
      <c r="G58" s="134">
        <f>'ДДО ОУ Дулово'!G58+'ддо цдг'!G58</f>
        <v>0</v>
      </c>
      <c r="H58" s="134">
        <f>'ДДО ОУ Дулово'!H58+'ддо цдг'!H58</f>
        <v>0</v>
      </c>
    </row>
    <row r="59" spans="1:8" ht="12.75">
      <c r="A59" s="27" t="s">
        <v>151</v>
      </c>
      <c r="B59" s="19" t="s">
        <v>90</v>
      </c>
      <c r="C59" s="13">
        <f>'ДДО ОУ Дулово'!C59+'ддо цдг'!C59</f>
        <v>0</v>
      </c>
      <c r="D59" s="134">
        <f>'ДДО ОУ Дулово'!D59+'ддо цдг'!D59</f>
        <v>0</v>
      </c>
      <c r="E59" s="134">
        <f>'ДДО ОУ Дулово'!E59+'ддо цдг'!E59</f>
        <v>0</v>
      </c>
      <c r="F59" s="134">
        <f>'ДДО ОУ Дулово'!F59+'ддо цдг'!F59</f>
        <v>0</v>
      </c>
      <c r="G59" s="134">
        <f>'ДДО ОУ Дулово'!G59+'ддо цдг'!G59</f>
        <v>0</v>
      </c>
      <c r="H59" s="134">
        <f>'ДДО ОУ Дулово'!H59+'ддо цдг'!H59</f>
        <v>0</v>
      </c>
    </row>
    <row r="60" spans="1:8" ht="12.75">
      <c r="A60" s="27" t="s">
        <v>91</v>
      </c>
      <c r="B60" s="19" t="s">
        <v>92</v>
      </c>
      <c r="C60" s="13">
        <f>'ДДО ОУ Дулово'!C60+'ддо цдг'!C60</f>
        <v>0</v>
      </c>
      <c r="D60" s="134">
        <f>'ДДО ОУ Дулово'!D60+'ддо цдг'!D60</f>
        <v>0</v>
      </c>
      <c r="E60" s="134">
        <f>'ДДО ОУ Дулово'!E60+'ддо цдг'!E60</f>
        <v>0</v>
      </c>
      <c r="F60" s="134">
        <f>'ДДО ОУ Дулово'!F60+'ддо цдг'!F60</f>
        <v>0</v>
      </c>
      <c r="G60" s="134">
        <f>'ДДО ОУ Дулово'!G60+'ддо цдг'!G60</f>
        <v>0</v>
      </c>
      <c r="H60" s="134">
        <f>'ДДО ОУ Дулово'!H60+'ддо цдг'!H60</f>
        <v>0</v>
      </c>
    </row>
    <row r="61" spans="1:8" ht="12.75">
      <c r="A61" s="69" t="s">
        <v>93</v>
      </c>
      <c r="B61" s="70" t="s">
        <v>161</v>
      </c>
      <c r="C61" s="71"/>
      <c r="D61" s="72">
        <f aca="true" t="shared" si="2" ref="D61:E63">SUM(C61*0.3)</f>
        <v>0</v>
      </c>
      <c r="E61" s="72">
        <f t="shared" si="2"/>
        <v>0</v>
      </c>
      <c r="F61" s="72">
        <f>SUM(C61*0.2)</f>
        <v>0</v>
      </c>
      <c r="G61" s="72">
        <f>SUM(C61*0.25)</f>
        <v>0</v>
      </c>
      <c r="H61" s="14"/>
    </row>
    <row r="62" spans="1:8" ht="12.75">
      <c r="A62" s="69"/>
      <c r="B62" s="70"/>
      <c r="C62" s="71"/>
      <c r="D62" s="72">
        <f t="shared" si="2"/>
        <v>0</v>
      </c>
      <c r="E62" s="72">
        <f t="shared" si="2"/>
        <v>0</v>
      </c>
      <c r="F62" s="72">
        <f>SUM(C62*0.2)</f>
        <v>0</v>
      </c>
      <c r="G62" s="72">
        <f>SUM(C62*0.25)</f>
        <v>0</v>
      </c>
      <c r="H62" s="14"/>
    </row>
    <row r="63" spans="1:8" ht="12.75">
      <c r="A63" s="15"/>
      <c r="B63" s="28" t="s">
        <v>105</v>
      </c>
      <c r="C63" s="13"/>
      <c r="D63" s="40">
        <f t="shared" si="2"/>
        <v>0</v>
      </c>
      <c r="E63" s="40">
        <f t="shared" si="2"/>
        <v>0</v>
      </c>
      <c r="F63" s="40">
        <f>SUM(C63*0.2)</f>
        <v>0</v>
      </c>
      <c r="G63" s="40">
        <f>SUM(C63*0.25)</f>
        <v>0</v>
      </c>
      <c r="H63" s="14"/>
    </row>
    <row r="64" spans="1:8" ht="12.75">
      <c r="A64" s="29" t="s">
        <v>35</v>
      </c>
      <c r="B64" s="11" t="s">
        <v>95</v>
      </c>
      <c r="C64" s="12"/>
      <c r="D64" s="22">
        <f>SUM(C64*0.3)</f>
        <v>0</v>
      </c>
      <c r="E64" s="22">
        <f>SUM(D64*0.3)</f>
        <v>0</v>
      </c>
      <c r="F64" s="22">
        <f>SUM(C64*0.2)</f>
        <v>0</v>
      </c>
      <c r="G64" s="22">
        <f>SUM(C64*0.25)</f>
        <v>0</v>
      </c>
      <c r="H64" s="22"/>
    </row>
    <row r="65" spans="1:8" ht="12.75">
      <c r="A65" s="30"/>
      <c r="B65" s="31" t="s">
        <v>96</v>
      </c>
      <c r="C65" s="13"/>
      <c r="D65" s="40"/>
      <c r="E65" s="40"/>
      <c r="F65" s="40"/>
      <c r="G65" s="40"/>
      <c r="H65" s="14"/>
    </row>
    <row r="66" spans="1:8" ht="12.75">
      <c r="A66" s="30"/>
      <c r="B66" s="31" t="s">
        <v>97</v>
      </c>
      <c r="C66" s="13"/>
      <c r="D66" s="49"/>
      <c r="E66" s="49"/>
      <c r="F66" s="49"/>
      <c r="G66" s="49"/>
      <c r="H66" s="22"/>
    </row>
    <row r="67" spans="1:8" ht="12.75">
      <c r="A67" s="30" t="s">
        <v>117</v>
      </c>
      <c r="B67" s="31" t="s">
        <v>118</v>
      </c>
      <c r="C67" s="79"/>
      <c r="D67" s="40"/>
      <c r="E67" s="40"/>
      <c r="F67" s="40"/>
      <c r="G67" s="40"/>
      <c r="H67" s="14"/>
    </row>
    <row r="68" spans="1:8" ht="12.75">
      <c r="A68" s="9" t="s">
        <v>106</v>
      </c>
      <c r="B68" s="9" t="s">
        <v>107</v>
      </c>
      <c r="C68" s="13"/>
      <c r="D68" s="40"/>
      <c r="E68" s="40"/>
      <c r="F68" s="40"/>
      <c r="G68" s="40"/>
      <c r="H68" s="14"/>
    </row>
    <row r="69" spans="1:8" ht="12.75">
      <c r="A69" s="9" t="s">
        <v>108</v>
      </c>
      <c r="B69" s="9" t="s">
        <v>109</v>
      </c>
      <c r="C69" s="13"/>
      <c r="D69" s="40"/>
      <c r="E69" s="40"/>
      <c r="F69" s="40"/>
      <c r="G69" s="40"/>
      <c r="H69" s="14"/>
    </row>
    <row r="70" spans="1:8" ht="12.75">
      <c r="A70" s="9" t="s">
        <v>110</v>
      </c>
      <c r="B70" s="9" t="s">
        <v>111</v>
      </c>
      <c r="C70" s="13"/>
      <c r="D70" s="40"/>
      <c r="E70" s="40"/>
      <c r="F70" s="40"/>
      <c r="G70" s="40"/>
      <c r="H70" s="14"/>
    </row>
    <row r="71" spans="1:8" ht="12.75">
      <c r="A71" s="9" t="s">
        <v>112</v>
      </c>
      <c r="B71" s="9" t="s">
        <v>113</v>
      </c>
      <c r="C71" s="13"/>
      <c r="D71" s="40"/>
      <c r="E71" s="40"/>
      <c r="F71" s="40"/>
      <c r="G71" s="40"/>
      <c r="H71" s="14"/>
    </row>
    <row r="72" spans="1:8" ht="12.75">
      <c r="A72" s="9" t="s">
        <v>114</v>
      </c>
      <c r="B72" s="9" t="s">
        <v>143</v>
      </c>
      <c r="C72" s="13"/>
      <c r="D72" s="40"/>
      <c r="E72" s="40"/>
      <c r="F72" s="40"/>
      <c r="G72" s="40"/>
      <c r="H72" s="14"/>
    </row>
    <row r="73" spans="1:8" ht="12.75">
      <c r="A73" s="33" t="s">
        <v>115</v>
      </c>
      <c r="B73" s="9" t="s">
        <v>116</v>
      </c>
      <c r="C73" s="13"/>
      <c r="D73" s="40"/>
      <c r="E73" s="40"/>
      <c r="F73" s="40"/>
      <c r="G73" s="40"/>
      <c r="H73" s="14"/>
    </row>
    <row r="74" spans="1:8" ht="12.75">
      <c r="A74" s="33"/>
      <c r="B74" s="9" t="s">
        <v>160</v>
      </c>
      <c r="C74" s="13"/>
      <c r="D74" s="40"/>
      <c r="E74" s="40"/>
      <c r="F74" s="40"/>
      <c r="G74" s="40"/>
      <c r="H74" s="14"/>
    </row>
    <row r="75" spans="1:8" ht="12.75">
      <c r="A75" s="33" t="s">
        <v>119</v>
      </c>
      <c r="B75" s="9" t="s">
        <v>120</v>
      </c>
      <c r="C75" s="13"/>
      <c r="D75" s="40"/>
      <c r="E75" s="40"/>
      <c r="F75" s="40"/>
      <c r="G75" s="40"/>
      <c r="H75" s="14"/>
    </row>
    <row r="76" spans="1:8" ht="12.75">
      <c r="A76" s="9" t="s">
        <v>121</v>
      </c>
      <c r="B76" s="9" t="s">
        <v>145</v>
      </c>
      <c r="C76" s="13"/>
      <c r="D76" s="40"/>
      <c r="E76" s="40"/>
      <c r="F76" s="40"/>
      <c r="G76" s="40"/>
      <c r="H76" s="14"/>
    </row>
    <row r="77" spans="1:8" ht="12.75">
      <c r="A77" s="9" t="s">
        <v>122</v>
      </c>
      <c r="B77" s="9" t="s">
        <v>123</v>
      </c>
      <c r="C77" s="62"/>
      <c r="D77" s="1"/>
      <c r="E77" s="1"/>
      <c r="F77" s="1"/>
      <c r="G77" s="1"/>
      <c r="H77" s="62"/>
    </row>
    <row r="78" spans="1:8" ht="12.75">
      <c r="A78" s="9" t="s">
        <v>124</v>
      </c>
      <c r="B78" s="9" t="s">
        <v>125</v>
      </c>
      <c r="C78" s="62"/>
      <c r="D78" s="1"/>
      <c r="E78" s="1"/>
      <c r="F78" s="1"/>
      <c r="G78" s="1"/>
      <c r="H78" s="62"/>
    </row>
    <row r="79" spans="1:8" ht="12.75">
      <c r="A79" s="9" t="s">
        <v>126</v>
      </c>
      <c r="B79" s="9" t="s">
        <v>127</v>
      </c>
      <c r="C79" s="62"/>
      <c r="D79" s="1"/>
      <c r="E79" s="1"/>
      <c r="F79" s="1"/>
      <c r="G79" s="1"/>
      <c r="H79" s="62"/>
    </row>
    <row r="80" spans="1:8" ht="12.75">
      <c r="A80" s="9"/>
      <c r="B80" s="9" t="s">
        <v>152</v>
      </c>
      <c r="C80" s="62"/>
      <c r="D80" s="1"/>
      <c r="E80" s="1"/>
      <c r="F80" s="1"/>
      <c r="G80" s="1"/>
      <c r="H80" s="62"/>
    </row>
    <row r="81" spans="1:8" ht="12.75">
      <c r="A81" s="1"/>
      <c r="B81" s="33" t="s">
        <v>153</v>
      </c>
      <c r="C81" s="62"/>
      <c r="D81" s="1"/>
      <c r="E81" s="1"/>
      <c r="F81" s="1"/>
      <c r="G81" s="1"/>
      <c r="H81" s="62"/>
    </row>
    <row r="82" spans="1:8" ht="12.75">
      <c r="A82" s="1"/>
      <c r="B82" s="33" t="s">
        <v>154</v>
      </c>
      <c r="C82" s="62"/>
      <c r="D82" s="1"/>
      <c r="E82" s="1"/>
      <c r="F82" s="1"/>
      <c r="G82" s="1"/>
      <c r="H82" s="62"/>
    </row>
  </sheetData>
  <sheetProtection/>
  <mergeCells count="3">
    <mergeCell ref="A1:H1"/>
    <mergeCell ref="A3:H3"/>
    <mergeCell ref="A5:H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3">
      <selection activeCell="A3" sqref="A3:H3"/>
    </sheetView>
  </sheetViews>
  <sheetFormatPr defaultColWidth="9.140625" defaultRowHeight="12.75"/>
  <cols>
    <col min="1" max="1" width="6.57421875" style="0" customWidth="1"/>
    <col min="2" max="2" width="37.7109375" style="0" customWidth="1"/>
    <col min="3" max="3" width="8.140625" style="0" customWidth="1"/>
    <col min="4" max="4" width="7.140625" style="0" customWidth="1"/>
    <col min="5" max="5" width="8.140625" style="0" customWidth="1"/>
    <col min="6" max="6" width="8.57421875" style="0" customWidth="1"/>
    <col min="7" max="7" width="8.140625" style="0" customWidth="1"/>
    <col min="8" max="8" width="7.57421875" style="0" customWidth="1"/>
  </cols>
  <sheetData>
    <row r="1" spans="1:8" ht="12.75">
      <c r="A1" s="153" t="s">
        <v>0</v>
      </c>
      <c r="B1" s="153"/>
      <c r="C1" s="153"/>
      <c r="D1" s="153"/>
      <c r="E1" s="153"/>
      <c r="F1" s="153"/>
      <c r="G1" s="153"/>
      <c r="H1" s="153"/>
    </row>
    <row r="2" spans="1:8" ht="12.75">
      <c r="A2" s="42"/>
      <c r="B2" s="42"/>
      <c r="C2" s="42"/>
      <c r="D2" s="42"/>
      <c r="E2" s="42"/>
      <c r="F2" s="42"/>
      <c r="G2" s="42"/>
      <c r="H2" s="42"/>
    </row>
    <row r="3" spans="1:8" ht="12.75">
      <c r="A3" s="156" t="s">
        <v>169</v>
      </c>
      <c r="B3" s="156"/>
      <c r="C3" s="156"/>
      <c r="D3" s="156"/>
      <c r="E3" s="156"/>
      <c r="F3" s="156"/>
      <c r="G3" s="156"/>
      <c r="H3" s="156"/>
    </row>
    <row r="4" spans="1:8" ht="12.75">
      <c r="A4" s="42"/>
      <c r="B4" s="42"/>
      <c r="C4" s="42"/>
      <c r="D4" s="42"/>
      <c r="E4" s="42"/>
      <c r="F4" s="42"/>
      <c r="G4" s="42"/>
      <c r="H4" s="42"/>
    </row>
    <row r="5" spans="1:8" ht="12.75">
      <c r="A5" s="157" t="s">
        <v>168</v>
      </c>
      <c r="B5" s="157"/>
      <c r="C5" s="157"/>
      <c r="D5" s="157"/>
      <c r="E5" s="157"/>
      <c r="F5" s="157"/>
      <c r="G5" s="157"/>
      <c r="H5" s="157"/>
    </row>
    <row r="6" spans="1:8" ht="12.75">
      <c r="A6" s="51"/>
      <c r="B6" s="51" t="s">
        <v>98</v>
      </c>
      <c r="C6" s="51"/>
      <c r="D6" s="51"/>
      <c r="E6" s="51"/>
      <c r="F6" s="51"/>
      <c r="G6" s="42"/>
      <c r="H6" s="42"/>
    </row>
    <row r="7" spans="1:8" ht="32.25">
      <c r="A7" s="5" t="s">
        <v>1</v>
      </c>
      <c r="B7" s="6" t="s">
        <v>2</v>
      </c>
      <c r="C7" s="7" t="s">
        <v>3</v>
      </c>
      <c r="D7" s="52">
        <v>0.3</v>
      </c>
      <c r="E7" s="53">
        <v>0.25</v>
      </c>
      <c r="F7" s="52">
        <v>0.2</v>
      </c>
      <c r="G7" s="8">
        <v>0.25</v>
      </c>
      <c r="H7" s="65" t="s">
        <v>146</v>
      </c>
    </row>
    <row r="8" spans="1:8" ht="12.75">
      <c r="A8" s="10"/>
      <c r="B8" s="11" t="s">
        <v>4</v>
      </c>
      <c r="C8" s="12">
        <f aca="true" t="shared" si="0" ref="C8:H8">C9+C15+C18+C23</f>
        <v>6000</v>
      </c>
      <c r="D8" s="22">
        <f t="shared" si="0"/>
        <v>1800</v>
      </c>
      <c r="E8" s="22">
        <f t="shared" si="0"/>
        <v>1500</v>
      </c>
      <c r="F8" s="22">
        <f t="shared" si="0"/>
        <v>1200</v>
      </c>
      <c r="G8" s="22">
        <f t="shared" si="0"/>
        <v>1500</v>
      </c>
      <c r="H8" s="12">
        <f t="shared" si="0"/>
        <v>6000</v>
      </c>
    </row>
    <row r="9" spans="1:8" ht="12.75">
      <c r="A9" s="10"/>
      <c r="B9" s="11" t="s">
        <v>5</v>
      </c>
      <c r="C9" s="12">
        <f aca="true" t="shared" si="1" ref="C9:H9">C10+C11+C12+C13+C14</f>
        <v>6000</v>
      </c>
      <c r="D9" s="22">
        <f t="shared" si="1"/>
        <v>1800</v>
      </c>
      <c r="E9" s="22">
        <f t="shared" si="1"/>
        <v>1500</v>
      </c>
      <c r="F9" s="22">
        <f t="shared" si="1"/>
        <v>1200</v>
      </c>
      <c r="G9" s="22">
        <f t="shared" si="1"/>
        <v>1500</v>
      </c>
      <c r="H9" s="12">
        <f t="shared" si="1"/>
        <v>6000</v>
      </c>
    </row>
    <row r="10" spans="1:8" ht="12.75">
      <c r="A10" s="15" t="s">
        <v>6</v>
      </c>
      <c r="B10" s="31" t="s">
        <v>7</v>
      </c>
      <c r="C10" s="33">
        <v>6000</v>
      </c>
      <c r="D10" s="138">
        <f>C10*0.3</f>
        <v>1800</v>
      </c>
      <c r="E10" s="138">
        <f>C10*0.25</f>
        <v>1500</v>
      </c>
      <c r="F10" s="138">
        <f>C10*0.2</f>
        <v>1200</v>
      </c>
      <c r="G10" s="138">
        <f>C10*0.25</f>
        <v>1500</v>
      </c>
      <c r="H10" s="13">
        <f>D10+E10+F10+G10</f>
        <v>6000</v>
      </c>
    </row>
    <row r="11" spans="1:8" ht="12.75">
      <c r="A11" s="15" t="s">
        <v>8</v>
      </c>
      <c r="B11" s="19" t="s">
        <v>9</v>
      </c>
      <c r="C11" s="33">
        <v>0</v>
      </c>
      <c r="D11" s="138">
        <f aca="true" t="shared" si="2" ref="D11:D55">C11*0.3</f>
        <v>0</v>
      </c>
      <c r="E11" s="138">
        <f aca="true" t="shared" si="3" ref="E11:E55">C11*0.25</f>
        <v>0</v>
      </c>
      <c r="F11" s="138">
        <f aca="true" t="shared" si="4" ref="F11:F55">C11*0.2</f>
        <v>0</v>
      </c>
      <c r="G11" s="138">
        <f aca="true" t="shared" si="5" ref="G11:G55">C11*0.25</f>
        <v>0</v>
      </c>
      <c r="H11" s="13"/>
    </row>
    <row r="12" spans="1:8" ht="12.75">
      <c r="A12" s="15" t="s">
        <v>10</v>
      </c>
      <c r="B12" s="19" t="s">
        <v>11</v>
      </c>
      <c r="C12" s="33">
        <v>0</v>
      </c>
      <c r="D12" s="138">
        <f t="shared" si="2"/>
        <v>0</v>
      </c>
      <c r="E12" s="138">
        <f t="shared" si="3"/>
        <v>0</v>
      </c>
      <c r="F12" s="138">
        <f t="shared" si="4"/>
        <v>0</v>
      </c>
      <c r="G12" s="138">
        <f t="shared" si="5"/>
        <v>0</v>
      </c>
      <c r="H12" s="13"/>
    </row>
    <row r="13" spans="1:8" ht="12.75">
      <c r="A13" s="15" t="s">
        <v>12</v>
      </c>
      <c r="B13" s="19" t="s">
        <v>13</v>
      </c>
      <c r="C13" s="33">
        <v>0</v>
      </c>
      <c r="D13" s="138">
        <f t="shared" si="2"/>
        <v>0</v>
      </c>
      <c r="E13" s="138">
        <f t="shared" si="3"/>
        <v>0</v>
      </c>
      <c r="F13" s="138">
        <f t="shared" si="4"/>
        <v>0</v>
      </c>
      <c r="G13" s="138">
        <f t="shared" si="5"/>
        <v>0</v>
      </c>
      <c r="H13" s="13"/>
    </row>
    <row r="14" spans="1:8" ht="12.75">
      <c r="A14" s="15" t="s">
        <v>14</v>
      </c>
      <c r="B14" s="19" t="s">
        <v>15</v>
      </c>
      <c r="C14" s="33">
        <v>0</v>
      </c>
      <c r="D14" s="138">
        <f t="shared" si="2"/>
        <v>0</v>
      </c>
      <c r="E14" s="138">
        <f t="shared" si="3"/>
        <v>0</v>
      </c>
      <c r="F14" s="138">
        <f t="shared" si="4"/>
        <v>0</v>
      </c>
      <c r="G14" s="138">
        <f t="shared" si="5"/>
        <v>0</v>
      </c>
      <c r="H14" s="13"/>
    </row>
    <row r="15" spans="1:8" ht="12.75">
      <c r="A15" s="10"/>
      <c r="B15" s="11" t="s">
        <v>16</v>
      </c>
      <c r="C15" s="12">
        <f>C16+C17</f>
        <v>0</v>
      </c>
      <c r="D15" s="139">
        <f t="shared" si="2"/>
        <v>0</v>
      </c>
      <c r="E15" s="139">
        <f t="shared" si="3"/>
        <v>0</v>
      </c>
      <c r="F15" s="139">
        <f t="shared" si="4"/>
        <v>0</v>
      </c>
      <c r="G15" s="139">
        <f t="shared" si="5"/>
        <v>0</v>
      </c>
      <c r="H15" s="12"/>
    </row>
    <row r="16" spans="1:8" ht="12.75">
      <c r="A16" s="15" t="s">
        <v>17</v>
      </c>
      <c r="B16" s="19" t="s">
        <v>18</v>
      </c>
      <c r="C16" s="16">
        <v>0</v>
      </c>
      <c r="D16" s="138">
        <f t="shared" si="2"/>
        <v>0</v>
      </c>
      <c r="E16" s="138">
        <f t="shared" si="3"/>
        <v>0</v>
      </c>
      <c r="F16" s="138">
        <f t="shared" si="4"/>
        <v>0</v>
      </c>
      <c r="G16" s="138">
        <f t="shared" si="5"/>
        <v>0</v>
      </c>
      <c r="H16" s="13">
        <v>0</v>
      </c>
    </row>
    <row r="17" spans="1:8" ht="12.75">
      <c r="A17" s="15" t="s">
        <v>19</v>
      </c>
      <c r="B17" s="19" t="s">
        <v>20</v>
      </c>
      <c r="C17" s="33">
        <v>0</v>
      </c>
      <c r="D17" s="138">
        <f t="shared" si="2"/>
        <v>0</v>
      </c>
      <c r="E17" s="138">
        <f t="shared" si="3"/>
        <v>0</v>
      </c>
      <c r="F17" s="138">
        <f t="shared" si="4"/>
        <v>0</v>
      </c>
      <c r="G17" s="138">
        <f t="shared" si="5"/>
        <v>0</v>
      </c>
      <c r="H17" s="13">
        <f aca="true" t="shared" si="6" ref="H17:H24">SUM(D17:G17)</f>
        <v>0</v>
      </c>
    </row>
    <row r="18" spans="1:8" ht="12.75">
      <c r="A18" s="10"/>
      <c r="B18" s="11" t="s">
        <v>21</v>
      </c>
      <c r="C18" s="12">
        <f>C19+C20+C21+C22</f>
        <v>0</v>
      </c>
      <c r="D18" s="139">
        <f t="shared" si="2"/>
        <v>0</v>
      </c>
      <c r="E18" s="139">
        <f t="shared" si="3"/>
        <v>0</v>
      </c>
      <c r="F18" s="139">
        <f t="shared" si="4"/>
        <v>0</v>
      </c>
      <c r="G18" s="139">
        <f t="shared" si="5"/>
        <v>0</v>
      </c>
      <c r="H18" s="12">
        <f t="shared" si="6"/>
        <v>0</v>
      </c>
    </row>
    <row r="19" spans="1:8" ht="12.75">
      <c r="A19" s="15" t="s">
        <v>22</v>
      </c>
      <c r="B19" s="19" t="s">
        <v>23</v>
      </c>
      <c r="C19" s="33">
        <v>0</v>
      </c>
      <c r="D19" s="138">
        <f t="shared" si="2"/>
        <v>0</v>
      </c>
      <c r="E19" s="138">
        <f t="shared" si="3"/>
        <v>0</v>
      </c>
      <c r="F19" s="138">
        <f t="shared" si="4"/>
        <v>0</v>
      </c>
      <c r="G19" s="138">
        <f t="shared" si="5"/>
        <v>0</v>
      </c>
      <c r="H19" s="13">
        <f t="shared" si="6"/>
        <v>0</v>
      </c>
    </row>
    <row r="20" spans="1:8" ht="12.75">
      <c r="A20" s="15" t="s">
        <v>24</v>
      </c>
      <c r="B20" s="19" t="s">
        <v>25</v>
      </c>
      <c r="C20" s="33">
        <v>0</v>
      </c>
      <c r="D20" s="138">
        <f t="shared" si="2"/>
        <v>0</v>
      </c>
      <c r="E20" s="138">
        <f t="shared" si="3"/>
        <v>0</v>
      </c>
      <c r="F20" s="138">
        <f t="shared" si="4"/>
        <v>0</v>
      </c>
      <c r="G20" s="138">
        <f t="shared" si="5"/>
        <v>0</v>
      </c>
      <c r="H20" s="13">
        <f t="shared" si="6"/>
        <v>0</v>
      </c>
    </row>
    <row r="21" spans="1:8" ht="12.75">
      <c r="A21" s="15" t="s">
        <v>26</v>
      </c>
      <c r="B21" s="19" t="s">
        <v>27</v>
      </c>
      <c r="C21" s="33">
        <v>0</v>
      </c>
      <c r="D21" s="138">
        <f t="shared" si="2"/>
        <v>0</v>
      </c>
      <c r="E21" s="138">
        <f t="shared" si="3"/>
        <v>0</v>
      </c>
      <c r="F21" s="138">
        <f t="shared" si="4"/>
        <v>0</v>
      </c>
      <c r="G21" s="138">
        <f t="shared" si="5"/>
        <v>0</v>
      </c>
      <c r="H21" s="13">
        <f t="shared" si="6"/>
        <v>0</v>
      </c>
    </row>
    <row r="22" spans="1:8" ht="12.75">
      <c r="A22" s="15" t="s">
        <v>28</v>
      </c>
      <c r="B22" s="19" t="s">
        <v>29</v>
      </c>
      <c r="C22" s="33">
        <v>0</v>
      </c>
      <c r="D22" s="138">
        <f t="shared" si="2"/>
        <v>0</v>
      </c>
      <c r="E22" s="138">
        <f t="shared" si="3"/>
        <v>0</v>
      </c>
      <c r="F22" s="138">
        <f t="shared" si="4"/>
        <v>0</v>
      </c>
      <c r="G22" s="138">
        <f t="shared" si="5"/>
        <v>0</v>
      </c>
      <c r="H22" s="13">
        <f t="shared" si="6"/>
        <v>0</v>
      </c>
    </row>
    <row r="23" spans="1:8" ht="12.75">
      <c r="A23" s="10"/>
      <c r="B23" s="11" t="s">
        <v>30</v>
      </c>
      <c r="C23" s="12">
        <f>C24</f>
        <v>0</v>
      </c>
      <c r="D23" s="139">
        <f t="shared" si="2"/>
        <v>0</v>
      </c>
      <c r="E23" s="139">
        <f t="shared" si="3"/>
        <v>0</v>
      </c>
      <c r="F23" s="139">
        <f t="shared" si="4"/>
        <v>0</v>
      </c>
      <c r="G23" s="139">
        <f t="shared" si="5"/>
        <v>0</v>
      </c>
      <c r="H23" s="12">
        <f t="shared" si="6"/>
        <v>0</v>
      </c>
    </row>
    <row r="24" spans="1:8" ht="12.75">
      <c r="A24" s="15" t="s">
        <v>31</v>
      </c>
      <c r="B24" s="19" t="s">
        <v>32</v>
      </c>
      <c r="C24" s="33"/>
      <c r="D24" s="138">
        <f t="shared" si="2"/>
        <v>0</v>
      </c>
      <c r="E24" s="138">
        <f t="shared" si="3"/>
        <v>0</v>
      </c>
      <c r="F24" s="138">
        <f t="shared" si="4"/>
        <v>0</v>
      </c>
      <c r="G24" s="138">
        <f t="shared" si="5"/>
        <v>0</v>
      </c>
      <c r="H24" s="13">
        <f t="shared" si="6"/>
        <v>0</v>
      </c>
    </row>
    <row r="25" spans="1:8" ht="12.75">
      <c r="A25" s="10"/>
      <c r="B25" s="11" t="s">
        <v>33</v>
      </c>
      <c r="C25" s="12">
        <f>C8</f>
        <v>6000</v>
      </c>
      <c r="D25" s="139">
        <f t="shared" si="2"/>
        <v>1800</v>
      </c>
      <c r="E25" s="139">
        <f t="shared" si="3"/>
        <v>1500</v>
      </c>
      <c r="F25" s="139">
        <f t="shared" si="4"/>
        <v>1200</v>
      </c>
      <c r="G25" s="139">
        <f t="shared" si="5"/>
        <v>1500</v>
      </c>
      <c r="H25" s="12">
        <f>H8</f>
        <v>6000</v>
      </c>
    </row>
    <row r="26" spans="1:8" ht="12.75">
      <c r="A26" s="23"/>
      <c r="B26" s="24"/>
      <c r="C26" s="12"/>
      <c r="D26" s="138">
        <f t="shared" si="2"/>
        <v>0</v>
      </c>
      <c r="E26" s="138">
        <f t="shared" si="3"/>
        <v>0</v>
      </c>
      <c r="F26" s="138">
        <f t="shared" si="4"/>
        <v>0</v>
      </c>
      <c r="G26" s="138">
        <f t="shared" si="5"/>
        <v>0</v>
      </c>
      <c r="H26" s="13">
        <f>SUM(D26:G26)</f>
        <v>0</v>
      </c>
    </row>
    <row r="27" spans="1:8" ht="12.75">
      <c r="A27" s="25"/>
      <c r="B27" s="11" t="s">
        <v>34</v>
      </c>
      <c r="C27" s="12">
        <f>C28+C30+C36+C41</f>
        <v>6000</v>
      </c>
      <c r="D27" s="139">
        <f t="shared" si="2"/>
        <v>1800</v>
      </c>
      <c r="E27" s="139">
        <f t="shared" si="3"/>
        <v>1500</v>
      </c>
      <c r="F27" s="139">
        <f t="shared" si="4"/>
        <v>1200</v>
      </c>
      <c r="G27" s="139">
        <f t="shared" si="5"/>
        <v>1500</v>
      </c>
      <c r="H27" s="22">
        <f>D27+E27+F27+G27</f>
        <v>6000</v>
      </c>
    </row>
    <row r="28" spans="1:8" ht="12.75">
      <c r="A28" s="25" t="s">
        <v>35</v>
      </c>
      <c r="B28" s="26" t="s">
        <v>36</v>
      </c>
      <c r="C28" s="12">
        <f>C29</f>
        <v>0</v>
      </c>
      <c r="D28" s="139">
        <f t="shared" si="2"/>
        <v>0</v>
      </c>
      <c r="E28" s="139">
        <f t="shared" si="3"/>
        <v>0</v>
      </c>
      <c r="F28" s="139">
        <f t="shared" si="4"/>
        <v>0</v>
      </c>
      <c r="G28" s="139">
        <f t="shared" si="5"/>
        <v>0</v>
      </c>
      <c r="H28" s="12">
        <f>H29</f>
        <v>0</v>
      </c>
    </row>
    <row r="29" spans="1:8" ht="12.75">
      <c r="A29" s="27" t="s">
        <v>37</v>
      </c>
      <c r="B29" s="19" t="s">
        <v>38</v>
      </c>
      <c r="C29" s="33">
        <v>0</v>
      </c>
      <c r="D29" s="138">
        <f t="shared" si="2"/>
        <v>0</v>
      </c>
      <c r="E29" s="138">
        <f t="shared" si="3"/>
        <v>0</v>
      </c>
      <c r="F29" s="138">
        <f t="shared" si="4"/>
        <v>0</v>
      </c>
      <c r="G29" s="138">
        <f t="shared" si="5"/>
        <v>0</v>
      </c>
      <c r="H29" s="14">
        <f>D29+E29+F29+G29</f>
        <v>0</v>
      </c>
    </row>
    <row r="30" spans="1:8" ht="12.75">
      <c r="A30" s="25" t="s">
        <v>39</v>
      </c>
      <c r="B30" s="26" t="s">
        <v>40</v>
      </c>
      <c r="C30" s="12">
        <f>SUM(C31+C32+C33+C34+C35)</f>
        <v>0</v>
      </c>
      <c r="D30" s="139">
        <f t="shared" si="2"/>
        <v>0</v>
      </c>
      <c r="E30" s="139">
        <f t="shared" si="3"/>
        <v>0</v>
      </c>
      <c r="F30" s="139">
        <f t="shared" si="4"/>
        <v>0</v>
      </c>
      <c r="G30" s="139">
        <f t="shared" si="5"/>
        <v>0</v>
      </c>
      <c r="H30" s="22">
        <f aca="true" t="shared" si="7" ref="H30:H55">D30+E30+F30+G30</f>
        <v>0</v>
      </c>
    </row>
    <row r="31" spans="1:8" ht="12.75">
      <c r="A31" s="27" t="s">
        <v>41</v>
      </c>
      <c r="B31" s="19" t="s">
        <v>42</v>
      </c>
      <c r="C31" s="33">
        <v>0</v>
      </c>
      <c r="D31" s="138">
        <f t="shared" si="2"/>
        <v>0</v>
      </c>
      <c r="E31" s="138">
        <f t="shared" si="3"/>
        <v>0</v>
      </c>
      <c r="F31" s="138">
        <f t="shared" si="4"/>
        <v>0</v>
      </c>
      <c r="G31" s="138">
        <f t="shared" si="5"/>
        <v>0</v>
      </c>
      <c r="H31" s="14">
        <f t="shared" si="7"/>
        <v>0</v>
      </c>
    </row>
    <row r="32" spans="1:8" ht="12.75">
      <c r="A32" s="27" t="s">
        <v>43</v>
      </c>
      <c r="B32" s="19" t="s">
        <v>44</v>
      </c>
      <c r="C32" s="33">
        <v>0</v>
      </c>
      <c r="D32" s="138">
        <f t="shared" si="2"/>
        <v>0</v>
      </c>
      <c r="E32" s="138">
        <f t="shared" si="3"/>
        <v>0</v>
      </c>
      <c r="F32" s="138">
        <f t="shared" si="4"/>
        <v>0</v>
      </c>
      <c r="G32" s="138">
        <f t="shared" si="5"/>
        <v>0</v>
      </c>
      <c r="H32" s="14">
        <f t="shared" si="7"/>
        <v>0</v>
      </c>
    </row>
    <row r="33" spans="1:8" ht="12.75">
      <c r="A33" s="27" t="s">
        <v>45</v>
      </c>
      <c r="B33" s="19" t="s">
        <v>46</v>
      </c>
      <c r="C33" s="33">
        <v>0</v>
      </c>
      <c r="D33" s="138">
        <f t="shared" si="2"/>
        <v>0</v>
      </c>
      <c r="E33" s="138">
        <f t="shared" si="3"/>
        <v>0</v>
      </c>
      <c r="F33" s="138">
        <f t="shared" si="4"/>
        <v>0</v>
      </c>
      <c r="G33" s="138">
        <f t="shared" si="5"/>
        <v>0</v>
      </c>
      <c r="H33" s="14">
        <f t="shared" si="7"/>
        <v>0</v>
      </c>
    </row>
    <row r="34" spans="1:8" ht="12.75">
      <c r="A34" s="27" t="s">
        <v>47</v>
      </c>
      <c r="B34" s="19" t="s">
        <v>48</v>
      </c>
      <c r="C34" s="33">
        <v>0</v>
      </c>
      <c r="D34" s="138">
        <f t="shared" si="2"/>
        <v>0</v>
      </c>
      <c r="E34" s="138">
        <f t="shared" si="3"/>
        <v>0</v>
      </c>
      <c r="F34" s="138">
        <f t="shared" si="4"/>
        <v>0</v>
      </c>
      <c r="G34" s="138">
        <f t="shared" si="5"/>
        <v>0</v>
      </c>
      <c r="H34" s="14">
        <f t="shared" si="7"/>
        <v>0</v>
      </c>
    </row>
    <row r="35" spans="1:8" ht="12.75">
      <c r="A35" s="27" t="s">
        <v>49</v>
      </c>
      <c r="B35" s="19" t="s">
        <v>50</v>
      </c>
      <c r="C35" s="33">
        <v>0</v>
      </c>
      <c r="D35" s="138">
        <f t="shared" si="2"/>
        <v>0</v>
      </c>
      <c r="E35" s="138">
        <f t="shared" si="3"/>
        <v>0</v>
      </c>
      <c r="F35" s="138">
        <f t="shared" si="4"/>
        <v>0</v>
      </c>
      <c r="G35" s="138">
        <f t="shared" si="5"/>
        <v>0</v>
      </c>
      <c r="H35" s="14">
        <f t="shared" si="7"/>
        <v>0</v>
      </c>
    </row>
    <row r="36" spans="1:8" ht="12.75">
      <c r="A36" s="25" t="s">
        <v>51</v>
      </c>
      <c r="B36" s="26" t="s">
        <v>52</v>
      </c>
      <c r="C36" s="12">
        <f>SUM(C37+C38+C39+C40)</f>
        <v>0</v>
      </c>
      <c r="D36" s="139">
        <f t="shared" si="2"/>
        <v>0</v>
      </c>
      <c r="E36" s="139">
        <f t="shared" si="3"/>
        <v>0</v>
      </c>
      <c r="F36" s="139">
        <f t="shared" si="4"/>
        <v>0</v>
      </c>
      <c r="G36" s="139">
        <f t="shared" si="5"/>
        <v>0</v>
      </c>
      <c r="H36" s="22">
        <f t="shared" si="7"/>
        <v>0</v>
      </c>
    </row>
    <row r="37" spans="1:8" ht="12.75">
      <c r="A37" s="27" t="s">
        <v>53</v>
      </c>
      <c r="B37" s="19" t="s">
        <v>54</v>
      </c>
      <c r="C37" s="33">
        <v>0</v>
      </c>
      <c r="D37" s="138">
        <f t="shared" si="2"/>
        <v>0</v>
      </c>
      <c r="E37" s="138">
        <f t="shared" si="3"/>
        <v>0</v>
      </c>
      <c r="F37" s="138">
        <f t="shared" si="4"/>
        <v>0</v>
      </c>
      <c r="G37" s="138">
        <f t="shared" si="5"/>
        <v>0</v>
      </c>
      <c r="H37" s="14">
        <f t="shared" si="7"/>
        <v>0</v>
      </c>
    </row>
    <row r="38" spans="1:8" ht="12.75">
      <c r="A38" s="27" t="s">
        <v>55</v>
      </c>
      <c r="B38" s="19" t="s">
        <v>56</v>
      </c>
      <c r="C38" s="33">
        <v>0</v>
      </c>
      <c r="D38" s="138">
        <f t="shared" si="2"/>
        <v>0</v>
      </c>
      <c r="E38" s="138">
        <f t="shared" si="3"/>
        <v>0</v>
      </c>
      <c r="F38" s="138">
        <f t="shared" si="4"/>
        <v>0</v>
      </c>
      <c r="G38" s="138">
        <f t="shared" si="5"/>
        <v>0</v>
      </c>
      <c r="H38" s="14">
        <f t="shared" si="7"/>
        <v>0</v>
      </c>
    </row>
    <row r="39" spans="1:8" ht="12.75">
      <c r="A39" s="27" t="s">
        <v>57</v>
      </c>
      <c r="B39" s="19" t="s">
        <v>58</v>
      </c>
      <c r="C39" s="33">
        <v>0</v>
      </c>
      <c r="D39" s="138">
        <f t="shared" si="2"/>
        <v>0</v>
      </c>
      <c r="E39" s="138">
        <f t="shared" si="3"/>
        <v>0</v>
      </c>
      <c r="F39" s="138">
        <f t="shared" si="4"/>
        <v>0</v>
      </c>
      <c r="G39" s="138">
        <f t="shared" si="5"/>
        <v>0</v>
      </c>
      <c r="H39" s="14">
        <f t="shared" si="7"/>
        <v>0</v>
      </c>
    </row>
    <row r="40" spans="1:8" ht="12.75">
      <c r="A40" s="27" t="s">
        <v>59</v>
      </c>
      <c r="B40" s="19" t="s">
        <v>60</v>
      </c>
      <c r="C40" s="33">
        <v>0</v>
      </c>
      <c r="D40" s="138">
        <f t="shared" si="2"/>
        <v>0</v>
      </c>
      <c r="E40" s="138">
        <f t="shared" si="3"/>
        <v>0</v>
      </c>
      <c r="F40" s="138">
        <f t="shared" si="4"/>
        <v>0</v>
      </c>
      <c r="G40" s="138">
        <f t="shared" si="5"/>
        <v>0</v>
      </c>
      <c r="H40" s="14">
        <f t="shared" si="7"/>
        <v>0</v>
      </c>
    </row>
    <row r="41" spans="1:8" ht="12.75">
      <c r="A41" s="25" t="s">
        <v>61</v>
      </c>
      <c r="B41" s="26" t="s">
        <v>62</v>
      </c>
      <c r="C41" s="12">
        <f>C42+C43+C44+C45+C46+C47+C48+C49+C50+C51+C52+C53</f>
        <v>6000</v>
      </c>
      <c r="D41" s="139">
        <f t="shared" si="2"/>
        <v>1800</v>
      </c>
      <c r="E41" s="139">
        <f t="shared" si="3"/>
        <v>1500</v>
      </c>
      <c r="F41" s="139">
        <f t="shared" si="4"/>
        <v>1200</v>
      </c>
      <c r="G41" s="139">
        <f t="shared" si="5"/>
        <v>1500</v>
      </c>
      <c r="H41" s="22">
        <f t="shared" si="7"/>
        <v>6000</v>
      </c>
    </row>
    <row r="42" spans="1:8" ht="12.75">
      <c r="A42" s="115" t="s">
        <v>63</v>
      </c>
      <c r="B42" s="87" t="s">
        <v>64</v>
      </c>
      <c r="C42" s="33"/>
      <c r="D42" s="138">
        <f t="shared" si="2"/>
        <v>0</v>
      </c>
      <c r="E42" s="138">
        <f t="shared" si="3"/>
        <v>0</v>
      </c>
      <c r="F42" s="138">
        <f t="shared" si="4"/>
        <v>0</v>
      </c>
      <c r="G42" s="138">
        <f t="shared" si="5"/>
        <v>0</v>
      </c>
      <c r="H42" s="14">
        <f t="shared" si="7"/>
        <v>0</v>
      </c>
    </row>
    <row r="43" spans="1:8" ht="12.75">
      <c r="A43" s="115" t="s">
        <v>141</v>
      </c>
      <c r="B43" s="87" t="s">
        <v>140</v>
      </c>
      <c r="C43" s="33">
        <v>0</v>
      </c>
      <c r="D43" s="138">
        <f t="shared" si="2"/>
        <v>0</v>
      </c>
      <c r="E43" s="138">
        <f t="shared" si="3"/>
        <v>0</v>
      </c>
      <c r="F43" s="138">
        <f t="shared" si="4"/>
        <v>0</v>
      </c>
      <c r="G43" s="138">
        <f t="shared" si="5"/>
        <v>0</v>
      </c>
      <c r="H43" s="14">
        <f t="shared" si="7"/>
        <v>0</v>
      </c>
    </row>
    <row r="44" spans="1:8" ht="12.75">
      <c r="A44" s="115" t="s">
        <v>65</v>
      </c>
      <c r="B44" s="87" t="s">
        <v>66</v>
      </c>
      <c r="C44" s="33">
        <v>0</v>
      </c>
      <c r="D44" s="138">
        <f t="shared" si="2"/>
        <v>0</v>
      </c>
      <c r="E44" s="138">
        <f t="shared" si="3"/>
        <v>0</v>
      </c>
      <c r="F44" s="138">
        <f t="shared" si="4"/>
        <v>0</v>
      </c>
      <c r="G44" s="138">
        <f t="shared" si="5"/>
        <v>0</v>
      </c>
      <c r="H44" s="14">
        <f t="shared" si="7"/>
        <v>0</v>
      </c>
    </row>
    <row r="45" spans="1:8" ht="12.75">
      <c r="A45" s="115" t="s">
        <v>67</v>
      </c>
      <c r="B45" s="87" t="s">
        <v>68</v>
      </c>
      <c r="C45" s="33">
        <v>0</v>
      </c>
      <c r="D45" s="138">
        <f t="shared" si="2"/>
        <v>0</v>
      </c>
      <c r="E45" s="138">
        <f t="shared" si="3"/>
        <v>0</v>
      </c>
      <c r="F45" s="138">
        <f t="shared" si="4"/>
        <v>0</v>
      </c>
      <c r="G45" s="138">
        <f t="shared" si="5"/>
        <v>0</v>
      </c>
      <c r="H45" s="14">
        <f t="shared" si="7"/>
        <v>0</v>
      </c>
    </row>
    <row r="46" spans="1:8" ht="12.75">
      <c r="A46" s="115" t="s">
        <v>69</v>
      </c>
      <c r="B46" s="87" t="s">
        <v>70</v>
      </c>
      <c r="C46" s="33">
        <v>2000</v>
      </c>
      <c r="D46" s="138">
        <f t="shared" si="2"/>
        <v>600</v>
      </c>
      <c r="E46" s="138">
        <f t="shared" si="3"/>
        <v>500</v>
      </c>
      <c r="F46" s="138">
        <f t="shared" si="4"/>
        <v>400</v>
      </c>
      <c r="G46" s="138">
        <f t="shared" si="5"/>
        <v>500</v>
      </c>
      <c r="H46" s="14">
        <f t="shared" si="7"/>
        <v>2000</v>
      </c>
    </row>
    <row r="47" spans="1:8" ht="12.75">
      <c r="A47" s="115" t="s">
        <v>71</v>
      </c>
      <c r="B47" s="87" t="s">
        <v>72</v>
      </c>
      <c r="C47" s="33">
        <v>0</v>
      </c>
      <c r="D47" s="138">
        <f t="shared" si="2"/>
        <v>0</v>
      </c>
      <c r="E47" s="138">
        <f t="shared" si="3"/>
        <v>0</v>
      </c>
      <c r="F47" s="138">
        <f t="shared" si="4"/>
        <v>0</v>
      </c>
      <c r="G47" s="138">
        <f t="shared" si="5"/>
        <v>0</v>
      </c>
      <c r="H47" s="14">
        <f t="shared" si="7"/>
        <v>0</v>
      </c>
    </row>
    <row r="48" spans="1:8" ht="12.75">
      <c r="A48" s="115" t="s">
        <v>73</v>
      </c>
      <c r="B48" s="87" t="s">
        <v>74</v>
      </c>
      <c r="C48" s="33">
        <v>2590</v>
      </c>
      <c r="D48" s="138">
        <f t="shared" si="2"/>
        <v>777</v>
      </c>
      <c r="E48" s="138">
        <f t="shared" si="3"/>
        <v>647.5</v>
      </c>
      <c r="F48" s="138">
        <f t="shared" si="4"/>
        <v>518</v>
      </c>
      <c r="G48" s="138">
        <f t="shared" si="5"/>
        <v>647.5</v>
      </c>
      <c r="H48" s="14">
        <f t="shared" si="7"/>
        <v>2590</v>
      </c>
    </row>
    <row r="49" spans="1:8" ht="12.75">
      <c r="A49" s="115" t="s">
        <v>75</v>
      </c>
      <c r="B49" s="87" t="s">
        <v>76</v>
      </c>
      <c r="C49" s="33">
        <v>0</v>
      </c>
      <c r="D49" s="138">
        <f t="shared" si="2"/>
        <v>0</v>
      </c>
      <c r="E49" s="138">
        <f t="shared" si="3"/>
        <v>0</v>
      </c>
      <c r="F49" s="138">
        <f t="shared" si="4"/>
        <v>0</v>
      </c>
      <c r="G49" s="138">
        <f t="shared" si="5"/>
        <v>0</v>
      </c>
      <c r="H49" s="14">
        <f t="shared" si="7"/>
        <v>0</v>
      </c>
    </row>
    <row r="50" spans="1:8" ht="12.75">
      <c r="A50" s="115" t="s">
        <v>79</v>
      </c>
      <c r="B50" s="87" t="s">
        <v>80</v>
      </c>
      <c r="C50" s="33">
        <v>300</v>
      </c>
      <c r="D50" s="138">
        <f t="shared" si="2"/>
        <v>90</v>
      </c>
      <c r="E50" s="138">
        <f t="shared" si="3"/>
        <v>75</v>
      </c>
      <c r="F50" s="138">
        <f t="shared" si="4"/>
        <v>60</v>
      </c>
      <c r="G50" s="138">
        <f t="shared" si="5"/>
        <v>75</v>
      </c>
      <c r="H50" s="14">
        <f t="shared" si="7"/>
        <v>300</v>
      </c>
    </row>
    <row r="51" spans="1:8" ht="12.75">
      <c r="A51" s="115" t="s">
        <v>81</v>
      </c>
      <c r="B51" s="87" t="s">
        <v>82</v>
      </c>
      <c r="C51" s="33">
        <v>1110</v>
      </c>
      <c r="D51" s="138">
        <f t="shared" si="2"/>
        <v>333</v>
      </c>
      <c r="E51" s="138">
        <f t="shared" si="3"/>
        <v>277.5</v>
      </c>
      <c r="F51" s="138">
        <f t="shared" si="4"/>
        <v>222</v>
      </c>
      <c r="G51" s="138">
        <f t="shared" si="5"/>
        <v>277.5</v>
      </c>
      <c r="H51" s="14">
        <f t="shared" si="7"/>
        <v>1110</v>
      </c>
    </row>
    <row r="52" spans="1:8" ht="12.75">
      <c r="A52" s="115" t="s">
        <v>83</v>
      </c>
      <c r="B52" s="87" t="s">
        <v>84</v>
      </c>
      <c r="C52" s="33">
        <v>0</v>
      </c>
      <c r="D52" s="138">
        <f t="shared" si="2"/>
        <v>0</v>
      </c>
      <c r="E52" s="138">
        <f t="shared" si="3"/>
        <v>0</v>
      </c>
      <c r="F52" s="138">
        <f t="shared" si="4"/>
        <v>0</v>
      </c>
      <c r="G52" s="138">
        <f t="shared" si="5"/>
        <v>0</v>
      </c>
      <c r="H52" s="14">
        <f t="shared" si="7"/>
        <v>0</v>
      </c>
    </row>
    <row r="53" spans="1:8" ht="12.75">
      <c r="A53" s="115" t="s">
        <v>171</v>
      </c>
      <c r="B53" s="87"/>
      <c r="C53" s="16">
        <v>0</v>
      </c>
      <c r="D53" s="138">
        <f t="shared" si="2"/>
        <v>0</v>
      </c>
      <c r="E53" s="138">
        <f t="shared" si="3"/>
        <v>0</v>
      </c>
      <c r="F53" s="138">
        <f t="shared" si="4"/>
        <v>0</v>
      </c>
      <c r="G53" s="138">
        <f t="shared" si="5"/>
        <v>0</v>
      </c>
      <c r="H53" s="14">
        <f t="shared" si="7"/>
        <v>0</v>
      </c>
    </row>
    <row r="54" spans="1:8" ht="12.75">
      <c r="A54" s="115" t="s">
        <v>162</v>
      </c>
      <c r="B54" s="87" t="s">
        <v>78</v>
      </c>
      <c r="C54" s="16">
        <v>0</v>
      </c>
      <c r="D54" s="138">
        <f>C54*0.3</f>
        <v>0</v>
      </c>
      <c r="E54" s="138">
        <f>C54*0.25</f>
        <v>0</v>
      </c>
      <c r="F54" s="138">
        <f>C54*0.2</f>
        <v>0</v>
      </c>
      <c r="G54" s="138">
        <f>C54*0.25</f>
        <v>0</v>
      </c>
      <c r="H54" s="14">
        <f>D54+E54+F54+G54</f>
        <v>0</v>
      </c>
    </row>
    <row r="55" spans="1:8" ht="12.75">
      <c r="A55" s="25" t="s">
        <v>85</v>
      </c>
      <c r="B55" s="11" t="s">
        <v>86</v>
      </c>
      <c r="C55" s="12">
        <f>C56+C57+C58+C59+C60</f>
        <v>0</v>
      </c>
      <c r="D55" s="139">
        <f t="shared" si="2"/>
        <v>0</v>
      </c>
      <c r="E55" s="139">
        <f t="shared" si="3"/>
        <v>0</v>
      </c>
      <c r="F55" s="139">
        <f t="shared" si="4"/>
        <v>0</v>
      </c>
      <c r="G55" s="139">
        <f t="shared" si="5"/>
        <v>0</v>
      </c>
      <c r="H55" s="22">
        <f t="shared" si="7"/>
        <v>0</v>
      </c>
    </row>
    <row r="56" spans="1:8" ht="12.75">
      <c r="A56" s="50"/>
      <c r="B56" s="26" t="s">
        <v>87</v>
      </c>
      <c r="C56" s="12">
        <v>0</v>
      </c>
      <c r="D56" s="139">
        <f aca="true" t="shared" si="8" ref="D56:E63">SUM(C56*0.3)</f>
        <v>0</v>
      </c>
      <c r="E56" s="139">
        <f t="shared" si="8"/>
        <v>0</v>
      </c>
      <c r="F56" s="139">
        <f aca="true" t="shared" si="9" ref="F56:F64">SUM(C56*0.2)</f>
        <v>0</v>
      </c>
      <c r="G56" s="139">
        <f aca="true" t="shared" si="10" ref="G56:G64">SUM(C56*0.25)</f>
        <v>0</v>
      </c>
      <c r="H56" s="22">
        <f>SUM(D56:G56)</f>
        <v>0</v>
      </c>
    </row>
    <row r="57" spans="1:8" ht="12.75">
      <c r="A57" s="27" t="s">
        <v>149</v>
      </c>
      <c r="B57" s="19" t="s">
        <v>88</v>
      </c>
      <c r="C57" s="33">
        <v>0</v>
      </c>
      <c r="D57" s="138">
        <f t="shared" si="8"/>
        <v>0</v>
      </c>
      <c r="E57" s="138">
        <f t="shared" si="8"/>
        <v>0</v>
      </c>
      <c r="F57" s="138">
        <f t="shared" si="9"/>
        <v>0</v>
      </c>
      <c r="G57" s="138">
        <f t="shared" si="10"/>
        <v>0</v>
      </c>
      <c r="H57" s="14">
        <f>SUM(D57:G57)</f>
        <v>0</v>
      </c>
    </row>
    <row r="58" spans="1:8" ht="12.75">
      <c r="A58" s="27" t="s">
        <v>150</v>
      </c>
      <c r="B58" s="19" t="s">
        <v>89</v>
      </c>
      <c r="C58" s="33">
        <v>0</v>
      </c>
      <c r="D58" s="138">
        <f t="shared" si="8"/>
        <v>0</v>
      </c>
      <c r="E58" s="138">
        <f t="shared" si="8"/>
        <v>0</v>
      </c>
      <c r="F58" s="138">
        <f t="shared" si="9"/>
        <v>0</v>
      </c>
      <c r="G58" s="138">
        <f t="shared" si="10"/>
        <v>0</v>
      </c>
      <c r="H58" s="14">
        <f>SUM(D58:G58)</f>
        <v>0</v>
      </c>
    </row>
    <row r="59" spans="1:8" ht="12.75">
      <c r="A59" s="27" t="s">
        <v>151</v>
      </c>
      <c r="B59" s="19" t="s">
        <v>90</v>
      </c>
      <c r="C59" s="33">
        <v>0</v>
      </c>
      <c r="D59" s="138">
        <f t="shared" si="8"/>
        <v>0</v>
      </c>
      <c r="E59" s="138">
        <f t="shared" si="8"/>
        <v>0</v>
      </c>
      <c r="F59" s="138">
        <f t="shared" si="9"/>
        <v>0</v>
      </c>
      <c r="G59" s="138">
        <f t="shared" si="10"/>
        <v>0</v>
      </c>
      <c r="H59" s="14">
        <f>SUM(D59:G59)</f>
        <v>0</v>
      </c>
    </row>
    <row r="60" spans="1:8" ht="12.75">
      <c r="A60" s="27" t="s">
        <v>91</v>
      </c>
      <c r="B60" s="19" t="s">
        <v>92</v>
      </c>
      <c r="C60" s="33">
        <v>0</v>
      </c>
      <c r="D60" s="138">
        <f t="shared" si="8"/>
        <v>0</v>
      </c>
      <c r="E60" s="138">
        <f t="shared" si="8"/>
        <v>0</v>
      </c>
      <c r="F60" s="138">
        <f t="shared" si="9"/>
        <v>0</v>
      </c>
      <c r="G60" s="138">
        <f t="shared" si="10"/>
        <v>0</v>
      </c>
      <c r="H60" s="14">
        <v>0</v>
      </c>
    </row>
    <row r="61" spans="1:8" ht="12.75">
      <c r="A61" s="69" t="s">
        <v>93</v>
      </c>
      <c r="B61" s="70" t="s">
        <v>161</v>
      </c>
      <c r="C61" s="71"/>
      <c r="D61" s="72">
        <f t="shared" si="8"/>
        <v>0</v>
      </c>
      <c r="E61" s="72">
        <f t="shared" si="8"/>
        <v>0</v>
      </c>
      <c r="F61" s="72">
        <f t="shared" si="9"/>
        <v>0</v>
      </c>
      <c r="G61" s="72">
        <f t="shared" si="10"/>
        <v>0</v>
      </c>
      <c r="H61" s="14"/>
    </row>
    <row r="62" spans="1:8" ht="12.75">
      <c r="A62" s="69"/>
      <c r="B62" s="70"/>
      <c r="C62" s="71"/>
      <c r="D62" s="72">
        <f t="shared" si="8"/>
        <v>0</v>
      </c>
      <c r="E62" s="72">
        <f t="shared" si="8"/>
        <v>0</v>
      </c>
      <c r="F62" s="72">
        <f t="shared" si="9"/>
        <v>0</v>
      </c>
      <c r="G62" s="72">
        <f t="shared" si="10"/>
        <v>0</v>
      </c>
      <c r="H62" s="14"/>
    </row>
    <row r="63" spans="1:8" ht="12.75">
      <c r="A63" s="15"/>
      <c r="B63" s="28" t="s">
        <v>105</v>
      </c>
      <c r="C63" s="13"/>
      <c r="D63" s="40">
        <f t="shared" si="8"/>
        <v>0</v>
      </c>
      <c r="E63" s="40">
        <f t="shared" si="8"/>
        <v>0</v>
      </c>
      <c r="F63" s="40">
        <f t="shared" si="9"/>
        <v>0</v>
      </c>
      <c r="G63" s="40">
        <f t="shared" si="10"/>
        <v>0</v>
      </c>
      <c r="H63" s="14"/>
    </row>
    <row r="64" spans="1:8" ht="12.75">
      <c r="A64" s="29" t="s">
        <v>35</v>
      </c>
      <c r="B64" s="11" t="s">
        <v>95</v>
      </c>
      <c r="C64" s="12"/>
      <c r="D64" s="22">
        <f>SUM(C64*0.3)</f>
        <v>0</v>
      </c>
      <c r="E64" s="22">
        <f>SUM(D64*0.3)</f>
        <v>0</v>
      </c>
      <c r="F64" s="22">
        <f t="shared" si="9"/>
        <v>0</v>
      </c>
      <c r="G64" s="22">
        <f t="shared" si="10"/>
        <v>0</v>
      </c>
      <c r="H64" s="22"/>
    </row>
    <row r="65" spans="1:8" ht="12.75">
      <c r="A65" s="30"/>
      <c r="B65" s="31" t="s">
        <v>96</v>
      </c>
      <c r="C65" s="13"/>
      <c r="D65" s="40"/>
      <c r="E65" s="40"/>
      <c r="F65" s="40"/>
      <c r="G65" s="40"/>
      <c r="H65" s="14"/>
    </row>
    <row r="66" spans="1:8" ht="12.75">
      <c r="A66" s="30"/>
      <c r="B66" s="31" t="s">
        <v>97</v>
      </c>
      <c r="C66" s="13"/>
      <c r="D66" s="49"/>
      <c r="E66" s="49"/>
      <c r="F66" s="49"/>
      <c r="G66" s="49"/>
      <c r="H66" s="22"/>
    </row>
    <row r="67" spans="1:8" ht="12.75">
      <c r="A67" s="30" t="s">
        <v>117</v>
      </c>
      <c r="B67" s="31" t="s">
        <v>118</v>
      </c>
      <c r="C67" s="79"/>
      <c r="D67" s="40"/>
      <c r="E67" s="40"/>
      <c r="F67" s="40"/>
      <c r="G67" s="40"/>
      <c r="H67" s="14"/>
    </row>
    <row r="68" spans="1:8" ht="12.75">
      <c r="A68" s="9" t="s">
        <v>106</v>
      </c>
      <c r="B68" s="9" t="s">
        <v>107</v>
      </c>
      <c r="C68" s="13"/>
      <c r="D68" s="40"/>
      <c r="E68" s="40"/>
      <c r="F68" s="40"/>
      <c r="G68" s="40"/>
      <c r="H68" s="14"/>
    </row>
    <row r="69" spans="1:8" ht="12.75">
      <c r="A69" s="9" t="s">
        <v>108</v>
      </c>
      <c r="B69" s="9" t="s">
        <v>109</v>
      </c>
      <c r="C69" s="13"/>
      <c r="D69" s="40"/>
      <c r="E69" s="40"/>
      <c r="F69" s="40"/>
      <c r="G69" s="40"/>
      <c r="H69" s="14"/>
    </row>
    <row r="70" spans="1:8" ht="12.75">
      <c r="A70" s="9" t="s">
        <v>110</v>
      </c>
      <c r="B70" s="9" t="s">
        <v>111</v>
      </c>
      <c r="C70" s="13"/>
      <c r="D70" s="40"/>
      <c r="E70" s="40"/>
      <c r="F70" s="40"/>
      <c r="G70" s="40"/>
      <c r="H70" s="14"/>
    </row>
    <row r="71" spans="1:8" ht="12.75">
      <c r="A71" s="9" t="s">
        <v>112</v>
      </c>
      <c r="B71" s="9" t="s">
        <v>113</v>
      </c>
      <c r="C71" s="13"/>
      <c r="D71" s="40"/>
      <c r="E71" s="40"/>
      <c r="F71" s="40"/>
      <c r="G71" s="40"/>
      <c r="H71" s="14"/>
    </row>
    <row r="72" spans="1:8" ht="12.75">
      <c r="A72" s="9" t="s">
        <v>114</v>
      </c>
      <c r="B72" s="9" t="s">
        <v>143</v>
      </c>
      <c r="C72" s="13"/>
      <c r="D72" s="40"/>
      <c r="E72" s="40"/>
      <c r="F72" s="40"/>
      <c r="G72" s="40"/>
      <c r="H72" s="14"/>
    </row>
    <row r="73" spans="1:8" ht="12.75">
      <c r="A73" s="33" t="s">
        <v>115</v>
      </c>
      <c r="B73" s="9" t="s">
        <v>116</v>
      </c>
      <c r="C73" s="13"/>
      <c r="D73" s="40"/>
      <c r="E73" s="40"/>
      <c r="F73" s="40"/>
      <c r="G73" s="40"/>
      <c r="H73" s="14"/>
    </row>
    <row r="74" spans="1:8" ht="12.75">
      <c r="A74" s="33"/>
      <c r="B74" s="9" t="s">
        <v>160</v>
      </c>
      <c r="C74" s="13"/>
      <c r="D74" s="40"/>
      <c r="E74" s="40"/>
      <c r="F74" s="40"/>
      <c r="G74" s="40"/>
      <c r="H74" s="14"/>
    </row>
    <row r="75" spans="1:8" ht="12.75">
      <c r="A75" s="33" t="s">
        <v>119</v>
      </c>
      <c r="B75" s="9" t="s">
        <v>120</v>
      </c>
      <c r="C75" s="13"/>
      <c r="D75" s="40"/>
      <c r="E75" s="40"/>
      <c r="F75" s="40"/>
      <c r="G75" s="40"/>
      <c r="H75" s="14"/>
    </row>
    <row r="76" spans="1:8" ht="12.75">
      <c r="A76" s="9" t="s">
        <v>121</v>
      </c>
      <c r="B76" s="9" t="s">
        <v>145</v>
      </c>
      <c r="C76" s="13"/>
      <c r="D76" s="40"/>
      <c r="E76" s="40"/>
      <c r="F76" s="40"/>
      <c r="G76" s="40"/>
      <c r="H76" s="14"/>
    </row>
    <row r="77" spans="1:8" ht="12.75">
      <c r="A77" s="9" t="s">
        <v>122</v>
      </c>
      <c r="B77" s="9" t="s">
        <v>123</v>
      </c>
      <c r="C77" s="62"/>
      <c r="D77" s="1"/>
      <c r="E77" s="1"/>
      <c r="F77" s="1"/>
      <c r="G77" s="1"/>
      <c r="H77" s="62"/>
    </row>
    <row r="78" spans="1:8" ht="12.75">
      <c r="A78" s="9" t="s">
        <v>124</v>
      </c>
      <c r="B78" s="9" t="s">
        <v>125</v>
      </c>
      <c r="C78" s="62"/>
      <c r="D78" s="1"/>
      <c r="E78" s="1"/>
      <c r="F78" s="1"/>
      <c r="G78" s="1"/>
      <c r="H78" s="62"/>
    </row>
    <row r="79" spans="1:8" ht="12.75">
      <c r="A79" s="9" t="s">
        <v>126</v>
      </c>
      <c r="B79" s="9" t="s">
        <v>127</v>
      </c>
      <c r="C79" s="62"/>
      <c r="D79" s="1"/>
      <c r="E79" s="1"/>
      <c r="F79" s="1"/>
      <c r="G79" s="1"/>
      <c r="H79" s="62"/>
    </row>
    <row r="80" spans="1:8" ht="12.75">
      <c r="A80" s="9"/>
      <c r="B80" s="9" t="s">
        <v>152</v>
      </c>
      <c r="C80" s="62"/>
      <c r="D80" s="1"/>
      <c r="E80" s="1"/>
      <c r="F80" s="1"/>
      <c r="G80" s="1"/>
      <c r="H80" s="62"/>
    </row>
    <row r="81" spans="1:8" ht="12.75">
      <c r="A81" s="1"/>
      <c r="B81" s="33" t="s">
        <v>153</v>
      </c>
      <c r="C81" s="62"/>
      <c r="D81" s="1"/>
      <c r="E81" s="1"/>
      <c r="F81" s="1"/>
      <c r="G81" s="1"/>
      <c r="H81" s="62"/>
    </row>
    <row r="82" spans="1:8" ht="12.75">
      <c r="A82" s="1"/>
      <c r="B82" s="33" t="s">
        <v>154</v>
      </c>
      <c r="C82" s="62"/>
      <c r="D82" s="1"/>
      <c r="E82" s="1"/>
      <c r="F82" s="1"/>
      <c r="G82" s="1"/>
      <c r="H82" s="62"/>
    </row>
  </sheetData>
  <sheetProtection/>
  <mergeCells count="3">
    <mergeCell ref="A1:H1"/>
    <mergeCell ref="A3:H3"/>
    <mergeCell ref="A5:H5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C48" sqref="C48"/>
    </sheetView>
  </sheetViews>
  <sheetFormatPr defaultColWidth="9.140625" defaultRowHeight="12.75"/>
  <cols>
    <col min="1" max="1" width="6.00390625" style="0" customWidth="1"/>
    <col min="2" max="2" width="38.140625" style="0" customWidth="1"/>
    <col min="3" max="3" width="6.57421875" style="0" customWidth="1"/>
    <col min="4" max="4" width="7.7109375" style="0" customWidth="1"/>
    <col min="5" max="5" width="6.7109375" style="0" customWidth="1"/>
    <col min="6" max="6" width="7.8515625" style="0" customWidth="1"/>
    <col min="7" max="7" width="7.57421875" style="0" customWidth="1"/>
    <col min="8" max="8" width="7.421875" style="0" customWidth="1"/>
  </cols>
  <sheetData>
    <row r="1" spans="1:8" ht="12.75">
      <c r="A1" s="153" t="s">
        <v>0</v>
      </c>
      <c r="B1" s="153"/>
      <c r="C1" s="153"/>
      <c r="D1" s="153"/>
      <c r="E1" s="153"/>
      <c r="F1" s="153"/>
      <c r="G1" s="153"/>
      <c r="H1" s="153"/>
    </row>
    <row r="2" spans="1:8" ht="12.75">
      <c r="A2" s="42"/>
      <c r="B2" s="42"/>
      <c r="C2" s="42"/>
      <c r="D2" s="42"/>
      <c r="E2" s="42"/>
      <c r="F2" s="42"/>
      <c r="G2" s="42"/>
      <c r="H2" s="42"/>
    </row>
    <row r="3" spans="1:8" ht="12.75">
      <c r="A3" s="156" t="s">
        <v>169</v>
      </c>
      <c r="B3" s="156"/>
      <c r="C3" s="156"/>
      <c r="D3" s="156"/>
      <c r="E3" s="156"/>
      <c r="F3" s="156"/>
      <c r="G3" s="156"/>
      <c r="H3" s="156"/>
    </row>
    <row r="4" spans="1:8" ht="12.75">
      <c r="A4" s="42"/>
      <c r="B4" s="42"/>
      <c r="C4" s="42"/>
      <c r="D4" s="42"/>
      <c r="E4" s="42"/>
      <c r="F4" s="42"/>
      <c r="G4" s="42"/>
      <c r="H4" s="42"/>
    </row>
    <row r="5" spans="1:8" ht="12.75">
      <c r="A5" s="157" t="s">
        <v>172</v>
      </c>
      <c r="B5" s="157"/>
      <c r="C5" s="157"/>
      <c r="D5" s="157"/>
      <c r="E5" s="157"/>
      <c r="F5" s="157"/>
      <c r="G5" s="157"/>
      <c r="H5" s="157"/>
    </row>
    <row r="6" spans="1:8" ht="12.75">
      <c r="A6" s="51"/>
      <c r="B6" s="51" t="s">
        <v>98</v>
      </c>
      <c r="C6" s="51"/>
      <c r="D6" s="51"/>
      <c r="E6" s="51"/>
      <c r="F6" s="51"/>
      <c r="G6" s="42"/>
      <c r="H6" s="42"/>
    </row>
    <row r="7" spans="1:8" ht="53.25">
      <c r="A7" s="5" t="s">
        <v>1</v>
      </c>
      <c r="B7" s="6" t="s">
        <v>2</v>
      </c>
      <c r="C7" s="7" t="s">
        <v>3</v>
      </c>
      <c r="D7" s="52">
        <v>0.3</v>
      </c>
      <c r="E7" s="53">
        <v>0.25</v>
      </c>
      <c r="F7" s="52">
        <v>0.2</v>
      </c>
      <c r="G7" s="8">
        <v>0.25</v>
      </c>
      <c r="H7" s="65" t="s">
        <v>146</v>
      </c>
    </row>
    <row r="8" spans="1:8" ht="12.75">
      <c r="A8" s="10"/>
      <c r="B8" s="11" t="s">
        <v>4</v>
      </c>
      <c r="C8" s="12">
        <f aca="true" t="shared" si="0" ref="C8:H8">C9+C15+C18+C23</f>
        <v>323680</v>
      </c>
      <c r="D8" s="22">
        <f t="shared" si="0"/>
        <v>97104</v>
      </c>
      <c r="E8" s="22">
        <f t="shared" si="0"/>
        <v>80920</v>
      </c>
      <c r="F8" s="22">
        <f t="shared" si="0"/>
        <v>64736</v>
      </c>
      <c r="G8" s="22">
        <f t="shared" si="0"/>
        <v>80920</v>
      </c>
      <c r="H8" s="12">
        <f t="shared" si="0"/>
        <v>323680</v>
      </c>
    </row>
    <row r="9" spans="1:8" ht="12.75">
      <c r="A9" s="10"/>
      <c r="B9" s="11" t="s">
        <v>5</v>
      </c>
      <c r="C9" s="12">
        <f aca="true" t="shared" si="1" ref="C9:H9">C10+C11+C12+C13+C14</f>
        <v>323680</v>
      </c>
      <c r="D9" s="22">
        <f t="shared" si="1"/>
        <v>97104</v>
      </c>
      <c r="E9" s="22">
        <f t="shared" si="1"/>
        <v>80920</v>
      </c>
      <c r="F9" s="22">
        <f t="shared" si="1"/>
        <v>64736</v>
      </c>
      <c r="G9" s="22">
        <f t="shared" si="1"/>
        <v>80920</v>
      </c>
      <c r="H9" s="12">
        <f t="shared" si="1"/>
        <v>323680</v>
      </c>
    </row>
    <row r="10" spans="1:8" ht="12.75">
      <c r="A10" s="15" t="s">
        <v>6</v>
      </c>
      <c r="B10" s="31" t="s">
        <v>7</v>
      </c>
      <c r="C10" s="33">
        <v>323680</v>
      </c>
      <c r="D10" s="138">
        <f>C10*0.3</f>
        <v>97104</v>
      </c>
      <c r="E10" s="138">
        <f>C10*0.25</f>
        <v>80920</v>
      </c>
      <c r="F10" s="138">
        <f>C10*0.2</f>
        <v>64736</v>
      </c>
      <c r="G10" s="138">
        <f>C10*0.25</f>
        <v>80920</v>
      </c>
      <c r="H10" s="13">
        <f>D10+E10+F10+G10</f>
        <v>323680</v>
      </c>
    </row>
    <row r="11" spans="1:8" ht="12.75">
      <c r="A11" s="15" t="s">
        <v>8</v>
      </c>
      <c r="B11" s="19" t="s">
        <v>9</v>
      </c>
      <c r="C11" s="33">
        <v>0</v>
      </c>
      <c r="D11" s="138">
        <f aca="true" t="shared" si="2" ref="D11:D55">C11*0.3</f>
        <v>0</v>
      </c>
      <c r="E11" s="138">
        <f aca="true" t="shared" si="3" ref="E11:E55">C11*0.25</f>
        <v>0</v>
      </c>
      <c r="F11" s="138">
        <f aca="true" t="shared" si="4" ref="F11:F55">C11*0.2</f>
        <v>0</v>
      </c>
      <c r="G11" s="138">
        <f aca="true" t="shared" si="5" ref="G11:G55">C11*0.25</f>
        <v>0</v>
      </c>
      <c r="H11" s="13"/>
    </row>
    <row r="12" spans="1:8" ht="12.75">
      <c r="A12" s="15" t="s">
        <v>10</v>
      </c>
      <c r="B12" s="19" t="s">
        <v>11</v>
      </c>
      <c r="C12" s="33">
        <v>0</v>
      </c>
      <c r="D12" s="138">
        <f t="shared" si="2"/>
        <v>0</v>
      </c>
      <c r="E12" s="138">
        <f t="shared" si="3"/>
        <v>0</v>
      </c>
      <c r="F12" s="138">
        <f t="shared" si="4"/>
        <v>0</v>
      </c>
      <c r="G12" s="138">
        <f t="shared" si="5"/>
        <v>0</v>
      </c>
      <c r="H12" s="13"/>
    </row>
    <row r="13" spans="1:8" ht="12.75">
      <c r="A13" s="15" t="s">
        <v>12</v>
      </c>
      <c r="B13" s="19" t="s">
        <v>13</v>
      </c>
      <c r="C13" s="33">
        <v>0</v>
      </c>
      <c r="D13" s="138">
        <f t="shared" si="2"/>
        <v>0</v>
      </c>
      <c r="E13" s="138">
        <f t="shared" si="3"/>
        <v>0</v>
      </c>
      <c r="F13" s="138">
        <f t="shared" si="4"/>
        <v>0</v>
      </c>
      <c r="G13" s="138">
        <f t="shared" si="5"/>
        <v>0</v>
      </c>
      <c r="H13" s="13"/>
    </row>
    <row r="14" spans="1:8" ht="12.75">
      <c r="A14" s="15" t="s">
        <v>14</v>
      </c>
      <c r="B14" s="19" t="s">
        <v>15</v>
      </c>
      <c r="C14" s="33">
        <v>0</v>
      </c>
      <c r="D14" s="138">
        <f t="shared" si="2"/>
        <v>0</v>
      </c>
      <c r="E14" s="138">
        <f t="shared" si="3"/>
        <v>0</v>
      </c>
      <c r="F14" s="138">
        <f t="shared" si="4"/>
        <v>0</v>
      </c>
      <c r="G14" s="138">
        <f t="shared" si="5"/>
        <v>0</v>
      </c>
      <c r="H14" s="13"/>
    </row>
    <row r="15" spans="1:8" ht="12.75">
      <c r="A15" s="10"/>
      <c r="B15" s="11" t="s">
        <v>16</v>
      </c>
      <c r="C15" s="12">
        <f>C16+C17</f>
        <v>0</v>
      </c>
      <c r="D15" s="139">
        <f t="shared" si="2"/>
        <v>0</v>
      </c>
      <c r="E15" s="139">
        <f t="shared" si="3"/>
        <v>0</v>
      </c>
      <c r="F15" s="139">
        <f t="shared" si="4"/>
        <v>0</v>
      </c>
      <c r="G15" s="139">
        <f t="shared" si="5"/>
        <v>0</v>
      </c>
      <c r="H15" s="12"/>
    </row>
    <row r="16" spans="1:8" ht="12.75">
      <c r="A16" s="15" t="s">
        <v>17</v>
      </c>
      <c r="B16" s="19" t="s">
        <v>18</v>
      </c>
      <c r="C16" s="16">
        <v>0</v>
      </c>
      <c r="D16" s="138">
        <f t="shared" si="2"/>
        <v>0</v>
      </c>
      <c r="E16" s="138">
        <f t="shared" si="3"/>
        <v>0</v>
      </c>
      <c r="F16" s="138">
        <f t="shared" si="4"/>
        <v>0</v>
      </c>
      <c r="G16" s="138">
        <f t="shared" si="5"/>
        <v>0</v>
      </c>
      <c r="H16" s="13">
        <v>0</v>
      </c>
    </row>
    <row r="17" spans="1:8" ht="12.75">
      <c r="A17" s="15" t="s">
        <v>19</v>
      </c>
      <c r="B17" s="19" t="s">
        <v>20</v>
      </c>
      <c r="C17" s="33">
        <v>0</v>
      </c>
      <c r="D17" s="138">
        <f t="shared" si="2"/>
        <v>0</v>
      </c>
      <c r="E17" s="138">
        <f t="shared" si="3"/>
        <v>0</v>
      </c>
      <c r="F17" s="138">
        <f t="shared" si="4"/>
        <v>0</v>
      </c>
      <c r="G17" s="138">
        <f t="shared" si="5"/>
        <v>0</v>
      </c>
      <c r="H17" s="13">
        <f aca="true" t="shared" si="6" ref="H17:H24">SUM(D17:G17)</f>
        <v>0</v>
      </c>
    </row>
    <row r="18" spans="1:8" ht="12.75">
      <c r="A18" s="10"/>
      <c r="B18" s="11" t="s">
        <v>21</v>
      </c>
      <c r="C18" s="12">
        <f>C19+C20+C21+C22</f>
        <v>0</v>
      </c>
      <c r="D18" s="139">
        <f t="shared" si="2"/>
        <v>0</v>
      </c>
      <c r="E18" s="139">
        <f t="shared" si="3"/>
        <v>0</v>
      </c>
      <c r="F18" s="139">
        <f t="shared" si="4"/>
        <v>0</v>
      </c>
      <c r="G18" s="139">
        <f t="shared" si="5"/>
        <v>0</v>
      </c>
      <c r="H18" s="12">
        <f t="shared" si="6"/>
        <v>0</v>
      </c>
    </row>
    <row r="19" spans="1:8" ht="12.75">
      <c r="A19" s="15" t="s">
        <v>22</v>
      </c>
      <c r="B19" s="19" t="s">
        <v>23</v>
      </c>
      <c r="C19" s="33">
        <v>0</v>
      </c>
      <c r="D19" s="138">
        <f t="shared" si="2"/>
        <v>0</v>
      </c>
      <c r="E19" s="138">
        <f t="shared" si="3"/>
        <v>0</v>
      </c>
      <c r="F19" s="138">
        <f t="shared" si="4"/>
        <v>0</v>
      </c>
      <c r="G19" s="138">
        <f t="shared" si="5"/>
        <v>0</v>
      </c>
      <c r="H19" s="13">
        <f t="shared" si="6"/>
        <v>0</v>
      </c>
    </row>
    <row r="20" spans="1:8" ht="12.75">
      <c r="A20" s="15" t="s">
        <v>24</v>
      </c>
      <c r="B20" s="19" t="s">
        <v>25</v>
      </c>
      <c r="C20" s="33">
        <v>0</v>
      </c>
      <c r="D20" s="138">
        <f t="shared" si="2"/>
        <v>0</v>
      </c>
      <c r="E20" s="138">
        <f t="shared" si="3"/>
        <v>0</v>
      </c>
      <c r="F20" s="138">
        <f t="shared" si="4"/>
        <v>0</v>
      </c>
      <c r="G20" s="138">
        <f t="shared" si="5"/>
        <v>0</v>
      </c>
      <c r="H20" s="13">
        <f t="shared" si="6"/>
        <v>0</v>
      </c>
    </row>
    <row r="21" spans="1:8" ht="12.75">
      <c r="A21" s="15" t="s">
        <v>26</v>
      </c>
      <c r="B21" s="19" t="s">
        <v>27</v>
      </c>
      <c r="C21" s="33">
        <v>0</v>
      </c>
      <c r="D21" s="138">
        <f t="shared" si="2"/>
        <v>0</v>
      </c>
      <c r="E21" s="138">
        <f t="shared" si="3"/>
        <v>0</v>
      </c>
      <c r="F21" s="138">
        <f t="shared" si="4"/>
        <v>0</v>
      </c>
      <c r="G21" s="138">
        <f t="shared" si="5"/>
        <v>0</v>
      </c>
      <c r="H21" s="13">
        <f t="shared" si="6"/>
        <v>0</v>
      </c>
    </row>
    <row r="22" spans="1:8" ht="12.75">
      <c r="A22" s="15" t="s">
        <v>28</v>
      </c>
      <c r="B22" s="19" t="s">
        <v>29</v>
      </c>
      <c r="C22" s="33">
        <v>0</v>
      </c>
      <c r="D22" s="138">
        <f t="shared" si="2"/>
        <v>0</v>
      </c>
      <c r="E22" s="138">
        <f t="shared" si="3"/>
        <v>0</v>
      </c>
      <c r="F22" s="138">
        <f t="shared" si="4"/>
        <v>0</v>
      </c>
      <c r="G22" s="138">
        <f t="shared" si="5"/>
        <v>0</v>
      </c>
      <c r="H22" s="13">
        <f t="shared" si="6"/>
        <v>0</v>
      </c>
    </row>
    <row r="23" spans="1:8" ht="12.75">
      <c r="A23" s="10"/>
      <c r="B23" s="11" t="s">
        <v>30</v>
      </c>
      <c r="C23" s="12">
        <f>C24</f>
        <v>0</v>
      </c>
      <c r="D23" s="139">
        <f t="shared" si="2"/>
        <v>0</v>
      </c>
      <c r="E23" s="139">
        <f t="shared" si="3"/>
        <v>0</v>
      </c>
      <c r="F23" s="139">
        <f t="shared" si="4"/>
        <v>0</v>
      </c>
      <c r="G23" s="139">
        <f t="shared" si="5"/>
        <v>0</v>
      </c>
      <c r="H23" s="12">
        <f t="shared" si="6"/>
        <v>0</v>
      </c>
    </row>
    <row r="24" spans="1:8" ht="12.75">
      <c r="A24" s="15" t="s">
        <v>31</v>
      </c>
      <c r="B24" s="19" t="s">
        <v>32</v>
      </c>
      <c r="C24" s="33"/>
      <c r="D24" s="138">
        <f t="shared" si="2"/>
        <v>0</v>
      </c>
      <c r="E24" s="138">
        <f t="shared" si="3"/>
        <v>0</v>
      </c>
      <c r="F24" s="138">
        <f t="shared" si="4"/>
        <v>0</v>
      </c>
      <c r="G24" s="138">
        <f t="shared" si="5"/>
        <v>0</v>
      </c>
      <c r="H24" s="13">
        <f t="shared" si="6"/>
        <v>0</v>
      </c>
    </row>
    <row r="25" spans="1:8" ht="12.75">
      <c r="A25" s="10"/>
      <c r="B25" s="11" t="s">
        <v>33</v>
      </c>
      <c r="C25" s="12">
        <f>C8</f>
        <v>323680</v>
      </c>
      <c r="D25" s="139">
        <f t="shared" si="2"/>
        <v>97104</v>
      </c>
      <c r="E25" s="139">
        <f t="shared" si="3"/>
        <v>80920</v>
      </c>
      <c r="F25" s="139">
        <f t="shared" si="4"/>
        <v>64736</v>
      </c>
      <c r="G25" s="139">
        <f t="shared" si="5"/>
        <v>80920</v>
      </c>
      <c r="H25" s="12">
        <f>H8</f>
        <v>323680</v>
      </c>
    </row>
    <row r="26" spans="1:8" ht="12.75">
      <c r="A26" s="23"/>
      <c r="B26" s="24"/>
      <c r="C26" s="12"/>
      <c r="D26" s="138">
        <f t="shared" si="2"/>
        <v>0</v>
      </c>
      <c r="E26" s="138">
        <f t="shared" si="3"/>
        <v>0</v>
      </c>
      <c r="F26" s="138">
        <f t="shared" si="4"/>
        <v>0</v>
      </c>
      <c r="G26" s="138">
        <f t="shared" si="5"/>
        <v>0</v>
      </c>
      <c r="H26" s="13">
        <f>SUM(D26:G26)</f>
        <v>0</v>
      </c>
    </row>
    <row r="27" spans="1:8" ht="12.75">
      <c r="A27" s="25"/>
      <c r="B27" s="11" t="s">
        <v>34</v>
      </c>
      <c r="C27" s="12">
        <f>C28+C30+C36+C41</f>
        <v>323680</v>
      </c>
      <c r="D27" s="139">
        <f t="shared" si="2"/>
        <v>97104</v>
      </c>
      <c r="E27" s="139">
        <f t="shared" si="3"/>
        <v>80920</v>
      </c>
      <c r="F27" s="139">
        <f t="shared" si="4"/>
        <v>64736</v>
      </c>
      <c r="G27" s="139">
        <f t="shared" si="5"/>
        <v>80920</v>
      </c>
      <c r="H27" s="22">
        <f>D27+E27+F27+G27</f>
        <v>323680</v>
      </c>
    </row>
    <row r="28" spans="1:8" ht="12.75">
      <c r="A28" s="25" t="s">
        <v>35</v>
      </c>
      <c r="B28" s="26" t="s">
        <v>36</v>
      </c>
      <c r="C28" s="12">
        <f>C29</f>
        <v>0</v>
      </c>
      <c r="D28" s="139">
        <f t="shared" si="2"/>
        <v>0</v>
      </c>
      <c r="E28" s="139">
        <f t="shared" si="3"/>
        <v>0</v>
      </c>
      <c r="F28" s="139">
        <f t="shared" si="4"/>
        <v>0</v>
      </c>
      <c r="G28" s="139">
        <f t="shared" si="5"/>
        <v>0</v>
      </c>
      <c r="H28" s="12">
        <f>H29</f>
        <v>0</v>
      </c>
    </row>
    <row r="29" spans="1:8" ht="12.75">
      <c r="A29" s="27" t="s">
        <v>37</v>
      </c>
      <c r="B29" s="19" t="s">
        <v>38</v>
      </c>
      <c r="C29" s="33">
        <v>0</v>
      </c>
      <c r="D29" s="138">
        <f t="shared" si="2"/>
        <v>0</v>
      </c>
      <c r="E29" s="138">
        <f t="shared" si="3"/>
        <v>0</v>
      </c>
      <c r="F29" s="138">
        <f t="shared" si="4"/>
        <v>0</v>
      </c>
      <c r="G29" s="138">
        <f t="shared" si="5"/>
        <v>0</v>
      </c>
      <c r="H29" s="14">
        <f>D29+E29+F29+G29</f>
        <v>0</v>
      </c>
    </row>
    <row r="30" spans="1:8" ht="12.75">
      <c r="A30" s="25" t="s">
        <v>39</v>
      </c>
      <c r="B30" s="26" t="s">
        <v>40</v>
      </c>
      <c r="C30" s="12">
        <f>SUM(C31+C32+C33+C34+C35)</f>
        <v>0</v>
      </c>
      <c r="D30" s="139">
        <f t="shared" si="2"/>
        <v>0</v>
      </c>
      <c r="E30" s="139">
        <f t="shared" si="3"/>
        <v>0</v>
      </c>
      <c r="F30" s="139">
        <f t="shared" si="4"/>
        <v>0</v>
      </c>
      <c r="G30" s="139">
        <f t="shared" si="5"/>
        <v>0</v>
      </c>
      <c r="H30" s="22">
        <f aca="true" t="shared" si="7" ref="H30:H55">D30+E30+F30+G30</f>
        <v>0</v>
      </c>
    </row>
    <row r="31" spans="1:8" ht="12.75">
      <c r="A31" s="27" t="s">
        <v>41</v>
      </c>
      <c r="B31" s="19" t="s">
        <v>42</v>
      </c>
      <c r="C31" s="33">
        <v>0</v>
      </c>
      <c r="D31" s="138">
        <f t="shared" si="2"/>
        <v>0</v>
      </c>
      <c r="E31" s="138">
        <f t="shared" si="3"/>
        <v>0</v>
      </c>
      <c r="F31" s="138">
        <f t="shared" si="4"/>
        <v>0</v>
      </c>
      <c r="G31" s="138">
        <f t="shared" si="5"/>
        <v>0</v>
      </c>
      <c r="H31" s="14">
        <f t="shared" si="7"/>
        <v>0</v>
      </c>
    </row>
    <row r="32" spans="1:8" ht="12.75">
      <c r="A32" s="27" t="s">
        <v>43</v>
      </c>
      <c r="B32" s="19" t="s">
        <v>44</v>
      </c>
      <c r="C32" s="33">
        <v>0</v>
      </c>
      <c r="D32" s="138">
        <f t="shared" si="2"/>
        <v>0</v>
      </c>
      <c r="E32" s="138">
        <f t="shared" si="3"/>
        <v>0</v>
      </c>
      <c r="F32" s="138">
        <f t="shared" si="4"/>
        <v>0</v>
      </c>
      <c r="G32" s="138">
        <f t="shared" si="5"/>
        <v>0</v>
      </c>
      <c r="H32" s="14">
        <f t="shared" si="7"/>
        <v>0</v>
      </c>
    </row>
    <row r="33" spans="1:8" ht="12.75">
      <c r="A33" s="27" t="s">
        <v>45</v>
      </c>
      <c r="B33" s="19" t="s">
        <v>46</v>
      </c>
      <c r="C33" s="33">
        <v>0</v>
      </c>
      <c r="D33" s="138">
        <f t="shared" si="2"/>
        <v>0</v>
      </c>
      <c r="E33" s="138">
        <f t="shared" si="3"/>
        <v>0</v>
      </c>
      <c r="F33" s="138">
        <f t="shared" si="4"/>
        <v>0</v>
      </c>
      <c r="G33" s="138">
        <f t="shared" si="5"/>
        <v>0</v>
      </c>
      <c r="H33" s="14">
        <f t="shared" si="7"/>
        <v>0</v>
      </c>
    </row>
    <row r="34" spans="1:8" ht="12.75">
      <c r="A34" s="27" t="s">
        <v>47</v>
      </c>
      <c r="B34" s="19" t="s">
        <v>48</v>
      </c>
      <c r="C34" s="33">
        <v>0</v>
      </c>
      <c r="D34" s="138">
        <f t="shared" si="2"/>
        <v>0</v>
      </c>
      <c r="E34" s="138">
        <f t="shared" si="3"/>
        <v>0</v>
      </c>
      <c r="F34" s="138">
        <f t="shared" si="4"/>
        <v>0</v>
      </c>
      <c r="G34" s="138">
        <f t="shared" si="5"/>
        <v>0</v>
      </c>
      <c r="H34" s="14">
        <f t="shared" si="7"/>
        <v>0</v>
      </c>
    </row>
    <row r="35" spans="1:8" ht="12.75">
      <c r="A35" s="27" t="s">
        <v>49</v>
      </c>
      <c r="B35" s="19" t="s">
        <v>50</v>
      </c>
      <c r="C35" s="33">
        <v>0</v>
      </c>
      <c r="D35" s="138">
        <f t="shared" si="2"/>
        <v>0</v>
      </c>
      <c r="E35" s="138">
        <f t="shared" si="3"/>
        <v>0</v>
      </c>
      <c r="F35" s="138">
        <f t="shared" si="4"/>
        <v>0</v>
      </c>
      <c r="G35" s="138">
        <f t="shared" si="5"/>
        <v>0</v>
      </c>
      <c r="H35" s="14">
        <f t="shared" si="7"/>
        <v>0</v>
      </c>
    </row>
    <row r="36" spans="1:8" ht="12.75">
      <c r="A36" s="25" t="s">
        <v>51</v>
      </c>
      <c r="B36" s="26" t="s">
        <v>52</v>
      </c>
      <c r="C36" s="12">
        <f>SUM(C37+C38+C39+C40)</f>
        <v>0</v>
      </c>
      <c r="D36" s="139">
        <f t="shared" si="2"/>
        <v>0</v>
      </c>
      <c r="E36" s="139">
        <f t="shared" si="3"/>
        <v>0</v>
      </c>
      <c r="F36" s="139">
        <f t="shared" si="4"/>
        <v>0</v>
      </c>
      <c r="G36" s="139">
        <f t="shared" si="5"/>
        <v>0</v>
      </c>
      <c r="H36" s="22">
        <f t="shared" si="7"/>
        <v>0</v>
      </c>
    </row>
    <row r="37" spans="1:8" ht="12.75">
      <c r="A37" s="27" t="s">
        <v>53</v>
      </c>
      <c r="B37" s="19" t="s">
        <v>54</v>
      </c>
      <c r="C37" s="33">
        <v>0</v>
      </c>
      <c r="D37" s="138">
        <f t="shared" si="2"/>
        <v>0</v>
      </c>
      <c r="E37" s="138">
        <f t="shared" si="3"/>
        <v>0</v>
      </c>
      <c r="F37" s="138">
        <f t="shared" si="4"/>
        <v>0</v>
      </c>
      <c r="G37" s="138">
        <f t="shared" si="5"/>
        <v>0</v>
      </c>
      <c r="H37" s="14">
        <f t="shared" si="7"/>
        <v>0</v>
      </c>
    </row>
    <row r="38" spans="1:8" ht="12.75">
      <c r="A38" s="27" t="s">
        <v>55</v>
      </c>
      <c r="B38" s="19" t="s">
        <v>56</v>
      </c>
      <c r="C38" s="33">
        <v>0</v>
      </c>
      <c r="D38" s="138">
        <f t="shared" si="2"/>
        <v>0</v>
      </c>
      <c r="E38" s="138">
        <f t="shared" si="3"/>
        <v>0</v>
      </c>
      <c r="F38" s="138">
        <f t="shared" si="4"/>
        <v>0</v>
      </c>
      <c r="G38" s="138">
        <f t="shared" si="5"/>
        <v>0</v>
      </c>
      <c r="H38" s="14">
        <f t="shared" si="7"/>
        <v>0</v>
      </c>
    </row>
    <row r="39" spans="1:8" ht="12.75">
      <c r="A39" s="27" t="s">
        <v>57</v>
      </c>
      <c r="B39" s="19" t="s">
        <v>58</v>
      </c>
      <c r="C39" s="33">
        <v>0</v>
      </c>
      <c r="D39" s="138">
        <f t="shared" si="2"/>
        <v>0</v>
      </c>
      <c r="E39" s="138">
        <f t="shared" si="3"/>
        <v>0</v>
      </c>
      <c r="F39" s="138">
        <f t="shared" si="4"/>
        <v>0</v>
      </c>
      <c r="G39" s="138">
        <f t="shared" si="5"/>
        <v>0</v>
      </c>
      <c r="H39" s="14">
        <f t="shared" si="7"/>
        <v>0</v>
      </c>
    </row>
    <row r="40" spans="1:8" ht="12.75">
      <c r="A40" s="27" t="s">
        <v>59</v>
      </c>
      <c r="B40" s="19" t="s">
        <v>60</v>
      </c>
      <c r="C40" s="33">
        <v>0</v>
      </c>
      <c r="D40" s="138">
        <f t="shared" si="2"/>
        <v>0</v>
      </c>
      <c r="E40" s="138">
        <f t="shared" si="3"/>
        <v>0</v>
      </c>
      <c r="F40" s="138">
        <f t="shared" si="4"/>
        <v>0</v>
      </c>
      <c r="G40" s="138">
        <f t="shared" si="5"/>
        <v>0</v>
      </c>
      <c r="H40" s="14">
        <f t="shared" si="7"/>
        <v>0</v>
      </c>
    </row>
    <row r="41" spans="1:8" ht="12.75">
      <c r="A41" s="25" t="s">
        <v>61</v>
      </c>
      <c r="B41" s="26" t="s">
        <v>62</v>
      </c>
      <c r="C41" s="12">
        <f aca="true" t="shared" si="8" ref="C41:H41">C42+C43+C44+C45+C46+C47+C48+C49+C50+C51+C52+C53+C54</f>
        <v>323680</v>
      </c>
      <c r="D41" s="135">
        <f t="shared" si="8"/>
        <v>97104</v>
      </c>
      <c r="E41" s="135">
        <f t="shared" si="8"/>
        <v>80920</v>
      </c>
      <c r="F41" s="135">
        <f t="shared" si="8"/>
        <v>64736</v>
      </c>
      <c r="G41" s="135">
        <f t="shared" si="8"/>
        <v>80920</v>
      </c>
      <c r="H41" s="12">
        <f t="shared" si="8"/>
        <v>323680</v>
      </c>
    </row>
    <row r="42" spans="1:8" ht="12.75">
      <c r="A42" s="115" t="s">
        <v>63</v>
      </c>
      <c r="B42" s="87" t="s">
        <v>64</v>
      </c>
      <c r="C42" s="33">
        <v>0</v>
      </c>
      <c r="D42" s="138">
        <f t="shared" si="2"/>
        <v>0</v>
      </c>
      <c r="E42" s="138">
        <f t="shared" si="3"/>
        <v>0</v>
      </c>
      <c r="F42" s="138">
        <f t="shared" si="4"/>
        <v>0</v>
      </c>
      <c r="G42" s="138">
        <f t="shared" si="5"/>
        <v>0</v>
      </c>
      <c r="H42" s="14">
        <f t="shared" si="7"/>
        <v>0</v>
      </c>
    </row>
    <row r="43" spans="1:8" ht="12.75">
      <c r="A43" s="115" t="s">
        <v>141</v>
      </c>
      <c r="B43" s="87" t="s">
        <v>140</v>
      </c>
      <c r="C43" s="33">
        <v>0</v>
      </c>
      <c r="D43" s="138">
        <f aca="true" t="shared" si="9" ref="D43:D54">C43*0.3</f>
        <v>0</v>
      </c>
      <c r="E43" s="138">
        <f aca="true" t="shared" si="10" ref="E43:E54">C43*0.25</f>
        <v>0</v>
      </c>
      <c r="F43" s="138">
        <f aca="true" t="shared" si="11" ref="F43:F54">C43*0.2</f>
        <v>0</v>
      </c>
      <c r="G43" s="138">
        <f aca="true" t="shared" si="12" ref="G43:G54">C43*0.25</f>
        <v>0</v>
      </c>
      <c r="H43" s="14">
        <f aca="true" t="shared" si="13" ref="H43:H54">D43+E43+F43+G43</f>
        <v>0</v>
      </c>
    </row>
    <row r="44" spans="1:8" ht="12.75">
      <c r="A44" s="115" t="s">
        <v>65</v>
      </c>
      <c r="B44" s="87" t="s">
        <v>66</v>
      </c>
      <c r="C44" s="33">
        <v>0</v>
      </c>
      <c r="D44" s="138">
        <f t="shared" si="9"/>
        <v>0</v>
      </c>
      <c r="E44" s="138">
        <f t="shared" si="10"/>
        <v>0</v>
      </c>
      <c r="F44" s="138">
        <f t="shared" si="11"/>
        <v>0</v>
      </c>
      <c r="G44" s="138">
        <f t="shared" si="12"/>
        <v>0</v>
      </c>
      <c r="H44" s="14">
        <f t="shared" si="13"/>
        <v>0</v>
      </c>
    </row>
    <row r="45" spans="1:8" ht="12.75">
      <c r="A45" s="115" t="s">
        <v>67</v>
      </c>
      <c r="B45" s="87" t="s">
        <v>68</v>
      </c>
      <c r="C45" s="33">
        <v>0</v>
      </c>
      <c r="D45" s="138">
        <f t="shared" si="9"/>
        <v>0</v>
      </c>
      <c r="E45" s="138">
        <f t="shared" si="10"/>
        <v>0</v>
      </c>
      <c r="F45" s="138">
        <f t="shared" si="11"/>
        <v>0</v>
      </c>
      <c r="G45" s="138">
        <f t="shared" si="12"/>
        <v>0</v>
      </c>
      <c r="H45" s="14">
        <f t="shared" si="13"/>
        <v>0</v>
      </c>
    </row>
    <row r="46" spans="1:8" ht="12.75">
      <c r="A46" s="115" t="s">
        <v>69</v>
      </c>
      <c r="B46" s="87" t="s">
        <v>70</v>
      </c>
      <c r="C46" s="33">
        <v>0</v>
      </c>
      <c r="D46" s="138">
        <f t="shared" si="9"/>
        <v>0</v>
      </c>
      <c r="E46" s="138">
        <f t="shared" si="10"/>
        <v>0</v>
      </c>
      <c r="F46" s="138">
        <f t="shared" si="11"/>
        <v>0</v>
      </c>
      <c r="G46" s="138">
        <f t="shared" si="12"/>
        <v>0</v>
      </c>
      <c r="H46" s="14">
        <f t="shared" si="13"/>
        <v>0</v>
      </c>
    </row>
    <row r="47" spans="1:8" ht="12.75">
      <c r="A47" s="115" t="s">
        <v>71</v>
      </c>
      <c r="B47" s="87" t="s">
        <v>72</v>
      </c>
      <c r="C47" s="33">
        <v>0</v>
      </c>
      <c r="D47" s="138">
        <f t="shared" si="9"/>
        <v>0</v>
      </c>
      <c r="E47" s="138">
        <f t="shared" si="10"/>
        <v>0</v>
      </c>
      <c r="F47" s="138">
        <f t="shared" si="11"/>
        <v>0</v>
      </c>
      <c r="G47" s="138">
        <f t="shared" si="12"/>
        <v>0</v>
      </c>
      <c r="H47" s="14">
        <f t="shared" si="13"/>
        <v>0</v>
      </c>
    </row>
    <row r="48" spans="1:8" ht="12.75">
      <c r="A48" s="115" t="s">
        <v>73</v>
      </c>
      <c r="B48" s="87" t="s">
        <v>74</v>
      </c>
      <c r="C48" s="33">
        <v>0</v>
      </c>
      <c r="D48" s="138">
        <f t="shared" si="9"/>
        <v>0</v>
      </c>
      <c r="E48" s="138">
        <f t="shared" si="10"/>
        <v>0</v>
      </c>
      <c r="F48" s="138">
        <f t="shared" si="11"/>
        <v>0</v>
      </c>
      <c r="G48" s="138">
        <f t="shared" si="12"/>
        <v>0</v>
      </c>
      <c r="H48" s="14">
        <f t="shared" si="13"/>
        <v>0</v>
      </c>
    </row>
    <row r="49" spans="1:8" ht="12.75">
      <c r="A49" s="115" t="s">
        <v>75</v>
      </c>
      <c r="B49" s="87" t="s">
        <v>76</v>
      </c>
      <c r="C49" s="33">
        <v>0</v>
      </c>
      <c r="D49" s="138">
        <f t="shared" si="9"/>
        <v>0</v>
      </c>
      <c r="E49" s="138">
        <f t="shared" si="10"/>
        <v>0</v>
      </c>
      <c r="F49" s="138">
        <f t="shared" si="11"/>
        <v>0</v>
      </c>
      <c r="G49" s="138">
        <f t="shared" si="12"/>
        <v>0</v>
      </c>
      <c r="H49" s="14">
        <f t="shared" si="13"/>
        <v>0</v>
      </c>
    </row>
    <row r="50" spans="1:8" ht="12.75">
      <c r="A50" s="115" t="s">
        <v>79</v>
      </c>
      <c r="B50" s="87" t="s">
        <v>80</v>
      </c>
      <c r="C50" s="33">
        <v>0</v>
      </c>
      <c r="D50" s="138">
        <f t="shared" si="9"/>
        <v>0</v>
      </c>
      <c r="E50" s="138">
        <f t="shared" si="10"/>
        <v>0</v>
      </c>
      <c r="F50" s="138">
        <f t="shared" si="11"/>
        <v>0</v>
      </c>
      <c r="G50" s="138">
        <f t="shared" si="12"/>
        <v>0</v>
      </c>
      <c r="H50" s="14">
        <f t="shared" si="13"/>
        <v>0</v>
      </c>
    </row>
    <row r="51" spans="1:8" ht="12.75">
      <c r="A51" s="115" t="s">
        <v>81</v>
      </c>
      <c r="B51" s="87" t="s">
        <v>82</v>
      </c>
      <c r="C51" s="33">
        <v>0</v>
      </c>
      <c r="D51" s="138">
        <f t="shared" si="9"/>
        <v>0</v>
      </c>
      <c r="E51" s="138">
        <f t="shared" si="10"/>
        <v>0</v>
      </c>
      <c r="F51" s="138">
        <f t="shared" si="11"/>
        <v>0</v>
      </c>
      <c r="G51" s="138">
        <f t="shared" si="12"/>
        <v>0</v>
      </c>
      <c r="H51" s="14">
        <f t="shared" si="13"/>
        <v>0</v>
      </c>
    </row>
    <row r="52" spans="1:8" ht="12.75">
      <c r="A52" s="115" t="s">
        <v>83</v>
      </c>
      <c r="B52" s="87" t="s">
        <v>84</v>
      </c>
      <c r="C52" s="33">
        <v>323680</v>
      </c>
      <c r="D52" s="138">
        <f t="shared" si="9"/>
        <v>97104</v>
      </c>
      <c r="E52" s="138">
        <f t="shared" si="10"/>
        <v>80920</v>
      </c>
      <c r="F52" s="138">
        <f t="shared" si="11"/>
        <v>64736</v>
      </c>
      <c r="G52" s="138">
        <f t="shared" si="12"/>
        <v>80920</v>
      </c>
      <c r="H52" s="14">
        <f t="shared" si="13"/>
        <v>323680</v>
      </c>
    </row>
    <row r="53" spans="1:8" ht="12.75">
      <c r="A53" s="115" t="s">
        <v>171</v>
      </c>
      <c r="B53" s="87"/>
      <c r="C53" s="33">
        <v>0</v>
      </c>
      <c r="D53" s="138">
        <f t="shared" si="9"/>
        <v>0</v>
      </c>
      <c r="E53" s="138">
        <f t="shared" si="10"/>
        <v>0</v>
      </c>
      <c r="F53" s="138">
        <f t="shared" si="11"/>
        <v>0</v>
      </c>
      <c r="G53" s="138">
        <f t="shared" si="12"/>
        <v>0</v>
      </c>
      <c r="H53" s="14">
        <f t="shared" si="13"/>
        <v>0</v>
      </c>
    </row>
    <row r="54" spans="1:8" ht="12.75">
      <c r="A54" s="115" t="s">
        <v>162</v>
      </c>
      <c r="B54" s="87" t="s">
        <v>78</v>
      </c>
      <c r="C54" s="33">
        <v>0</v>
      </c>
      <c r="D54" s="138">
        <f t="shared" si="9"/>
        <v>0</v>
      </c>
      <c r="E54" s="138">
        <f t="shared" si="10"/>
        <v>0</v>
      </c>
      <c r="F54" s="138">
        <f t="shared" si="11"/>
        <v>0</v>
      </c>
      <c r="G54" s="138">
        <f t="shared" si="12"/>
        <v>0</v>
      </c>
      <c r="H54" s="14">
        <f t="shared" si="13"/>
        <v>0</v>
      </c>
    </row>
    <row r="55" spans="1:8" ht="12.75">
      <c r="A55" s="25" t="s">
        <v>85</v>
      </c>
      <c r="B55" s="11" t="s">
        <v>86</v>
      </c>
      <c r="C55" s="12">
        <f>C56+C57+C58+C59+C60</f>
        <v>0</v>
      </c>
      <c r="D55" s="22">
        <f t="shared" si="2"/>
        <v>0</v>
      </c>
      <c r="E55" s="22">
        <f t="shared" si="3"/>
        <v>0</v>
      </c>
      <c r="F55" s="22">
        <f t="shared" si="4"/>
        <v>0</v>
      </c>
      <c r="G55" s="22">
        <f t="shared" si="5"/>
        <v>0</v>
      </c>
      <c r="H55" s="22">
        <f t="shared" si="7"/>
        <v>0</v>
      </c>
    </row>
    <row r="56" spans="1:8" ht="12.75">
      <c r="A56" s="50"/>
      <c r="B56" s="26" t="s">
        <v>87</v>
      </c>
      <c r="C56" s="12">
        <v>0</v>
      </c>
      <c r="D56" s="22">
        <f aca="true" t="shared" si="14" ref="D56:E63">SUM(C56*0.3)</f>
        <v>0</v>
      </c>
      <c r="E56" s="22">
        <f t="shared" si="14"/>
        <v>0</v>
      </c>
      <c r="F56" s="22">
        <f aca="true" t="shared" si="15" ref="F56:F64">SUM(C56*0.2)</f>
        <v>0</v>
      </c>
      <c r="G56" s="22">
        <f aca="true" t="shared" si="16" ref="G56:G64">SUM(C56*0.25)</f>
        <v>0</v>
      </c>
      <c r="H56" s="22">
        <f>SUM(D56:G56)</f>
        <v>0</v>
      </c>
    </row>
    <row r="57" spans="1:8" ht="12.75">
      <c r="A57" s="27" t="s">
        <v>149</v>
      </c>
      <c r="B57" s="19" t="s">
        <v>88</v>
      </c>
      <c r="C57" s="33">
        <v>0</v>
      </c>
      <c r="D57" s="138">
        <f t="shared" si="14"/>
        <v>0</v>
      </c>
      <c r="E57" s="138">
        <f t="shared" si="14"/>
        <v>0</v>
      </c>
      <c r="F57" s="138">
        <f t="shared" si="15"/>
        <v>0</v>
      </c>
      <c r="G57" s="138">
        <f t="shared" si="16"/>
        <v>0</v>
      </c>
      <c r="H57" s="14">
        <f>SUM(D57:G57)</f>
        <v>0</v>
      </c>
    </row>
    <row r="58" spans="1:8" ht="12.75">
      <c r="A58" s="27" t="s">
        <v>150</v>
      </c>
      <c r="B58" s="19" t="s">
        <v>89</v>
      </c>
      <c r="C58" s="33">
        <v>0</v>
      </c>
      <c r="D58" s="138">
        <f t="shared" si="14"/>
        <v>0</v>
      </c>
      <c r="E58" s="138">
        <f t="shared" si="14"/>
        <v>0</v>
      </c>
      <c r="F58" s="138">
        <f t="shared" si="15"/>
        <v>0</v>
      </c>
      <c r="G58" s="138">
        <f t="shared" si="16"/>
        <v>0</v>
      </c>
      <c r="H58" s="14">
        <f>SUM(D58:G58)</f>
        <v>0</v>
      </c>
    </row>
    <row r="59" spans="1:8" ht="12.75">
      <c r="A59" s="27" t="s">
        <v>151</v>
      </c>
      <c r="B59" s="19" t="s">
        <v>90</v>
      </c>
      <c r="C59" s="33">
        <v>0</v>
      </c>
      <c r="D59" s="138">
        <f t="shared" si="14"/>
        <v>0</v>
      </c>
      <c r="E59" s="138">
        <f t="shared" si="14"/>
        <v>0</v>
      </c>
      <c r="F59" s="138">
        <f t="shared" si="15"/>
        <v>0</v>
      </c>
      <c r="G59" s="138">
        <f t="shared" si="16"/>
        <v>0</v>
      </c>
      <c r="H59" s="14">
        <f>SUM(D59:G59)</f>
        <v>0</v>
      </c>
    </row>
    <row r="60" spans="1:8" ht="12.75">
      <c r="A60" s="27" t="s">
        <v>91</v>
      </c>
      <c r="B60" s="19" t="s">
        <v>92</v>
      </c>
      <c r="C60" s="33">
        <v>0</v>
      </c>
      <c r="D60" s="138">
        <f t="shared" si="14"/>
        <v>0</v>
      </c>
      <c r="E60" s="138">
        <f t="shared" si="14"/>
        <v>0</v>
      </c>
      <c r="F60" s="138">
        <f t="shared" si="15"/>
        <v>0</v>
      </c>
      <c r="G60" s="138">
        <f t="shared" si="16"/>
        <v>0</v>
      </c>
      <c r="H60" s="14">
        <v>0</v>
      </c>
    </row>
    <row r="61" spans="1:8" ht="12.75">
      <c r="A61" s="69" t="s">
        <v>93</v>
      </c>
      <c r="B61" s="70" t="s">
        <v>161</v>
      </c>
      <c r="C61" s="71"/>
      <c r="D61" s="72">
        <f t="shared" si="14"/>
        <v>0</v>
      </c>
      <c r="E61" s="72">
        <f t="shared" si="14"/>
        <v>0</v>
      </c>
      <c r="F61" s="72">
        <f t="shared" si="15"/>
        <v>0</v>
      </c>
      <c r="G61" s="72">
        <f t="shared" si="16"/>
        <v>0</v>
      </c>
      <c r="H61" s="14"/>
    </row>
    <row r="62" spans="1:8" ht="12.75">
      <c r="A62" s="69"/>
      <c r="B62" s="70"/>
      <c r="C62" s="71"/>
      <c r="D62" s="72">
        <f t="shared" si="14"/>
        <v>0</v>
      </c>
      <c r="E62" s="72">
        <f t="shared" si="14"/>
        <v>0</v>
      </c>
      <c r="F62" s="72">
        <f t="shared" si="15"/>
        <v>0</v>
      </c>
      <c r="G62" s="72">
        <f t="shared" si="16"/>
        <v>0</v>
      </c>
      <c r="H62" s="14"/>
    </row>
    <row r="63" spans="1:8" ht="12.75">
      <c r="A63" s="15"/>
      <c r="B63" s="28" t="s">
        <v>105</v>
      </c>
      <c r="C63" s="33"/>
      <c r="D63" s="40">
        <f t="shared" si="14"/>
        <v>0</v>
      </c>
      <c r="E63" s="40">
        <f t="shared" si="14"/>
        <v>0</v>
      </c>
      <c r="F63" s="40">
        <f t="shared" si="15"/>
        <v>0</v>
      </c>
      <c r="G63" s="40">
        <f t="shared" si="16"/>
        <v>0</v>
      </c>
      <c r="H63" s="14"/>
    </row>
    <row r="64" spans="1:8" ht="12.75">
      <c r="A64" s="29" t="s">
        <v>35</v>
      </c>
      <c r="B64" s="11" t="s">
        <v>95</v>
      </c>
      <c r="C64" s="12"/>
      <c r="D64" s="22">
        <f>SUM(C64*0.3)</f>
        <v>0</v>
      </c>
      <c r="E64" s="22">
        <f>SUM(D64*0.3)</f>
        <v>0</v>
      </c>
      <c r="F64" s="22">
        <f t="shared" si="15"/>
        <v>0</v>
      </c>
      <c r="G64" s="22">
        <f t="shared" si="16"/>
        <v>0</v>
      </c>
      <c r="H64" s="22"/>
    </row>
    <row r="65" spans="1:8" ht="12.75">
      <c r="A65" s="30"/>
      <c r="B65" s="31" t="s">
        <v>96</v>
      </c>
      <c r="C65" s="33"/>
      <c r="D65" s="40"/>
      <c r="E65" s="40"/>
      <c r="F65" s="40"/>
      <c r="G65" s="40"/>
      <c r="H65" s="14"/>
    </row>
    <row r="66" spans="1:8" ht="12.75">
      <c r="A66" s="30"/>
      <c r="B66" s="31" t="s">
        <v>97</v>
      </c>
      <c r="C66" s="33"/>
      <c r="D66" s="49"/>
      <c r="E66" s="49"/>
      <c r="F66" s="49"/>
      <c r="G66" s="49"/>
      <c r="H66" s="22"/>
    </row>
    <row r="67" spans="1:8" ht="12.75">
      <c r="A67" s="30" t="s">
        <v>117</v>
      </c>
      <c r="B67" s="31" t="s">
        <v>118</v>
      </c>
      <c r="C67" s="136"/>
      <c r="D67" s="40"/>
      <c r="E67" s="40"/>
      <c r="F67" s="40"/>
      <c r="G67" s="40"/>
      <c r="H67" s="14"/>
    </row>
    <row r="68" spans="1:8" ht="12.75">
      <c r="A68" s="9" t="s">
        <v>106</v>
      </c>
      <c r="B68" s="9" t="s">
        <v>107</v>
      </c>
      <c r="C68" s="33"/>
      <c r="D68" s="40"/>
      <c r="E68" s="40"/>
      <c r="F68" s="40"/>
      <c r="G68" s="40"/>
      <c r="H68" s="14"/>
    </row>
    <row r="69" spans="1:8" ht="12.75">
      <c r="A69" s="9" t="s">
        <v>108</v>
      </c>
      <c r="B69" s="9" t="s">
        <v>109</v>
      </c>
      <c r="C69" s="33"/>
      <c r="D69" s="40"/>
      <c r="E69" s="40"/>
      <c r="F69" s="40"/>
      <c r="G69" s="40"/>
      <c r="H69" s="14"/>
    </row>
    <row r="70" spans="1:8" ht="12.75">
      <c r="A70" s="9" t="s">
        <v>110</v>
      </c>
      <c r="B70" s="9" t="s">
        <v>111</v>
      </c>
      <c r="C70" s="33"/>
      <c r="D70" s="40"/>
      <c r="E70" s="40"/>
      <c r="F70" s="40"/>
      <c r="G70" s="40"/>
      <c r="H70" s="14"/>
    </row>
    <row r="71" spans="1:8" ht="12.75">
      <c r="A71" s="9" t="s">
        <v>112</v>
      </c>
      <c r="B71" s="9" t="s">
        <v>113</v>
      </c>
      <c r="C71" s="33"/>
      <c r="D71" s="40"/>
      <c r="E71" s="40"/>
      <c r="F71" s="40"/>
      <c r="G71" s="40"/>
      <c r="H71" s="14"/>
    </row>
    <row r="72" spans="1:8" ht="12.75">
      <c r="A72" s="9" t="s">
        <v>114</v>
      </c>
      <c r="B72" s="9" t="s">
        <v>143</v>
      </c>
      <c r="C72" s="33"/>
      <c r="D72" s="40"/>
      <c r="E72" s="40"/>
      <c r="F72" s="40"/>
      <c r="G72" s="40"/>
      <c r="H72" s="14"/>
    </row>
    <row r="73" spans="1:8" ht="12.75">
      <c r="A73" s="33" t="s">
        <v>115</v>
      </c>
      <c r="B73" s="9" t="s">
        <v>116</v>
      </c>
      <c r="C73" s="33"/>
      <c r="D73" s="40"/>
      <c r="E73" s="40"/>
      <c r="F73" s="40"/>
      <c r="G73" s="40"/>
      <c r="H73" s="14"/>
    </row>
    <row r="74" spans="1:8" ht="12.75">
      <c r="A74" s="33"/>
      <c r="B74" s="9" t="s">
        <v>160</v>
      </c>
      <c r="C74" s="33"/>
      <c r="D74" s="40"/>
      <c r="E74" s="40"/>
      <c r="F74" s="40"/>
      <c r="G74" s="40"/>
      <c r="H74" s="14"/>
    </row>
    <row r="75" spans="1:8" ht="12.75">
      <c r="A75" s="33" t="s">
        <v>119</v>
      </c>
      <c r="B75" s="9" t="s">
        <v>120</v>
      </c>
      <c r="C75" s="33"/>
      <c r="D75" s="40"/>
      <c r="E75" s="40"/>
      <c r="F75" s="40"/>
      <c r="G75" s="40"/>
      <c r="H75" s="14"/>
    </row>
    <row r="76" spans="1:8" ht="12.75">
      <c r="A76" s="9" t="s">
        <v>121</v>
      </c>
      <c r="B76" s="9" t="s">
        <v>145</v>
      </c>
      <c r="C76" s="33"/>
      <c r="D76" s="40"/>
      <c r="E76" s="40"/>
      <c r="F76" s="40"/>
      <c r="G76" s="40"/>
      <c r="H76" s="14"/>
    </row>
    <row r="77" spans="1:8" ht="12.75">
      <c r="A77" s="9" t="s">
        <v>122</v>
      </c>
      <c r="B77" s="9" t="s">
        <v>123</v>
      </c>
      <c r="C77" s="137"/>
      <c r="D77" s="1"/>
      <c r="E77" s="1"/>
      <c r="F77" s="1"/>
      <c r="G77" s="1"/>
      <c r="H77" s="62"/>
    </row>
    <row r="78" spans="1:8" ht="12.75">
      <c r="A78" s="9" t="s">
        <v>124</v>
      </c>
      <c r="B78" s="9" t="s">
        <v>125</v>
      </c>
      <c r="C78" s="137"/>
      <c r="D78" s="1"/>
      <c r="E78" s="1"/>
      <c r="F78" s="1"/>
      <c r="G78" s="1"/>
      <c r="H78" s="62"/>
    </row>
    <row r="79" spans="1:8" ht="12.75">
      <c r="A79" s="9" t="s">
        <v>126</v>
      </c>
      <c r="B79" s="9" t="s">
        <v>127</v>
      </c>
      <c r="C79" s="137"/>
      <c r="D79" s="1"/>
      <c r="E79" s="1"/>
      <c r="F79" s="1"/>
      <c r="G79" s="1"/>
      <c r="H79" s="62"/>
    </row>
    <row r="80" spans="1:8" ht="12.75">
      <c r="A80" s="9"/>
      <c r="B80" s="9" t="s">
        <v>152</v>
      </c>
      <c r="C80" s="137"/>
      <c r="D80" s="1"/>
      <c r="E80" s="1"/>
      <c r="F80" s="1"/>
      <c r="G80" s="1"/>
      <c r="H80" s="62"/>
    </row>
    <row r="81" spans="1:8" ht="12.75">
      <c r="A81" s="1"/>
      <c r="B81" s="33" t="s">
        <v>153</v>
      </c>
      <c r="C81" s="137"/>
      <c r="D81" s="1"/>
      <c r="E81" s="1"/>
      <c r="F81" s="1"/>
      <c r="G81" s="1"/>
      <c r="H81" s="62"/>
    </row>
    <row r="82" spans="1:8" ht="12.75">
      <c r="A82" s="1"/>
      <c r="B82" s="33" t="s">
        <v>154</v>
      </c>
      <c r="C82" s="137"/>
      <c r="D82" s="1"/>
      <c r="E82" s="1"/>
      <c r="F82" s="1"/>
      <c r="G82" s="1"/>
      <c r="H82" s="62"/>
    </row>
  </sheetData>
  <sheetProtection/>
  <mergeCells count="3">
    <mergeCell ref="A1:H1"/>
    <mergeCell ref="A3:H3"/>
    <mergeCell ref="A5:H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82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5.57421875" style="0" customWidth="1"/>
    <col min="2" max="2" width="37.8515625" style="0" customWidth="1"/>
    <col min="3" max="3" width="7.8515625" style="0" customWidth="1"/>
    <col min="4" max="4" width="8.7109375" style="0" customWidth="1"/>
    <col min="5" max="5" width="7.421875" style="0" customWidth="1"/>
    <col min="6" max="6" width="8.28125" style="0" customWidth="1"/>
    <col min="7" max="7" width="6.57421875" style="0" customWidth="1"/>
    <col min="8" max="8" width="7.28125" style="0" customWidth="1"/>
    <col min="9" max="9" width="7.7109375" style="0" customWidth="1"/>
    <col min="10" max="10" width="6.7109375" style="0" customWidth="1"/>
    <col min="11" max="11" width="6.8515625" style="0" customWidth="1"/>
    <col min="12" max="12" width="7.7109375" style="0" customWidth="1"/>
    <col min="13" max="13" width="6.140625" style="0" customWidth="1"/>
    <col min="14" max="14" width="7.28125" style="0" customWidth="1"/>
  </cols>
  <sheetData>
    <row r="1" spans="1:14" ht="12.75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3" spans="1:14" ht="12.75">
      <c r="A3" s="158" t="s">
        <v>169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1:14" ht="12.7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12.75">
      <c r="A5" s="158" t="s">
        <v>164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</row>
    <row r="6" spans="1:14" ht="12.75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1:15" ht="32.25">
      <c r="A7" s="48" t="s">
        <v>1</v>
      </c>
      <c r="B7" s="7" t="s">
        <v>2</v>
      </c>
      <c r="C7" s="7" t="s">
        <v>3</v>
      </c>
      <c r="D7" s="63" t="s">
        <v>129</v>
      </c>
      <c r="E7" s="63" t="s">
        <v>130</v>
      </c>
      <c r="F7" s="63" t="s">
        <v>128</v>
      </c>
      <c r="G7" s="63" t="s">
        <v>132</v>
      </c>
      <c r="H7" s="64" t="s">
        <v>133</v>
      </c>
      <c r="I7" s="64" t="s">
        <v>134</v>
      </c>
      <c r="J7" s="64" t="s">
        <v>131</v>
      </c>
      <c r="K7" s="64" t="s">
        <v>135</v>
      </c>
      <c r="L7" s="64" t="s">
        <v>136</v>
      </c>
      <c r="M7" s="64" t="s">
        <v>167</v>
      </c>
      <c r="N7" s="64" t="s">
        <v>163</v>
      </c>
      <c r="O7" s="65" t="s">
        <v>146</v>
      </c>
    </row>
    <row r="8" spans="1:15" ht="12.75">
      <c r="A8" s="10"/>
      <c r="B8" s="11" t="s">
        <v>4</v>
      </c>
      <c r="C8" s="12">
        <f>D8+E8+F8+G8+H8+I8+J8+K8+L8+M8+N8</f>
        <v>116951</v>
      </c>
      <c r="D8" s="12">
        <f aca="true" t="shared" si="0" ref="D8:O8">D9+D15+D18+D23</f>
        <v>13593</v>
      </c>
      <c r="E8" s="12">
        <f t="shared" si="0"/>
        <v>19577</v>
      </c>
      <c r="F8" s="12">
        <f t="shared" si="0"/>
        <v>31357</v>
      </c>
      <c r="G8" s="12">
        <f t="shared" si="0"/>
        <v>6455</v>
      </c>
      <c r="H8" s="12">
        <f t="shared" si="0"/>
        <v>2998</v>
      </c>
      <c r="I8" s="12">
        <f t="shared" si="0"/>
        <v>11931</v>
      </c>
      <c r="J8" s="12">
        <f t="shared" si="0"/>
        <v>1423</v>
      </c>
      <c r="K8" s="12">
        <f t="shared" si="0"/>
        <v>20489</v>
      </c>
      <c r="L8" s="12">
        <f t="shared" si="0"/>
        <v>4481</v>
      </c>
      <c r="M8" s="12">
        <f t="shared" si="0"/>
        <v>1408</v>
      </c>
      <c r="N8" s="12">
        <f t="shared" si="0"/>
        <v>3239</v>
      </c>
      <c r="O8" s="12">
        <f t="shared" si="0"/>
        <v>116951</v>
      </c>
    </row>
    <row r="9" spans="1:15" ht="12.75">
      <c r="A9" s="10"/>
      <c r="B9" s="11" t="s">
        <v>5</v>
      </c>
      <c r="C9" s="12">
        <f>C10+C11+C12+C13+C14</f>
        <v>0</v>
      </c>
      <c r="D9" s="12">
        <f aca="true" t="shared" si="1" ref="D9:O9">D10+D11+D12+D13+D14</f>
        <v>0</v>
      </c>
      <c r="E9" s="12">
        <f t="shared" si="1"/>
        <v>0</v>
      </c>
      <c r="F9" s="12">
        <f t="shared" si="1"/>
        <v>0</v>
      </c>
      <c r="G9" s="12">
        <f t="shared" si="1"/>
        <v>0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</row>
    <row r="10" spans="1:15" ht="12.75">
      <c r="A10" s="15" t="s">
        <v>6</v>
      </c>
      <c r="B10" s="31" t="s">
        <v>7</v>
      </c>
      <c r="C10" s="12"/>
      <c r="D10" s="33"/>
      <c r="E10" s="33"/>
      <c r="F10" s="33"/>
      <c r="G10" s="34"/>
      <c r="H10" s="4"/>
      <c r="I10" s="4"/>
      <c r="J10" s="4"/>
      <c r="K10" s="4">
        <v>0</v>
      </c>
      <c r="L10" s="4"/>
      <c r="M10" s="4"/>
      <c r="N10" s="4"/>
      <c r="O10" s="4"/>
    </row>
    <row r="11" spans="1:15" ht="12.75">
      <c r="A11" s="15" t="s">
        <v>8</v>
      </c>
      <c r="B11" s="19" t="s">
        <v>9</v>
      </c>
      <c r="C11" s="12"/>
      <c r="D11" s="9"/>
      <c r="E11" s="9"/>
      <c r="F11" s="9"/>
      <c r="G11" s="20"/>
      <c r="H11" s="4"/>
      <c r="I11" s="4"/>
      <c r="J11" s="4"/>
      <c r="K11" s="4"/>
      <c r="L11" s="4"/>
      <c r="M11" s="4"/>
      <c r="N11" s="4"/>
      <c r="O11" s="4"/>
    </row>
    <row r="12" spans="1:15" ht="12.75">
      <c r="A12" s="15" t="s">
        <v>10</v>
      </c>
      <c r="B12" s="19" t="s">
        <v>11</v>
      </c>
      <c r="C12" s="12"/>
      <c r="D12" s="9"/>
      <c r="E12" s="9"/>
      <c r="F12" s="9"/>
      <c r="G12" s="20"/>
      <c r="H12" s="4"/>
      <c r="I12" s="4"/>
      <c r="J12" s="4"/>
      <c r="K12" s="4"/>
      <c r="L12" s="4"/>
      <c r="M12" s="4"/>
      <c r="N12" s="4"/>
      <c r="O12" s="4"/>
    </row>
    <row r="13" spans="1:15" ht="12.75">
      <c r="A13" s="15" t="s">
        <v>12</v>
      </c>
      <c r="B13" s="19" t="s">
        <v>13</v>
      </c>
      <c r="C13" s="12"/>
      <c r="D13" s="9"/>
      <c r="E13" s="9"/>
      <c r="F13" s="9"/>
      <c r="G13" s="20"/>
      <c r="H13" s="4"/>
      <c r="I13" s="4"/>
      <c r="J13" s="4"/>
      <c r="K13" s="4"/>
      <c r="L13" s="4"/>
      <c r="M13" s="4"/>
      <c r="N13" s="4"/>
      <c r="O13" s="4"/>
    </row>
    <row r="14" spans="1:15" ht="12.75">
      <c r="A14" s="15" t="s">
        <v>14</v>
      </c>
      <c r="B14" s="19" t="s">
        <v>15</v>
      </c>
      <c r="C14" s="12"/>
      <c r="D14" s="9"/>
      <c r="E14" s="9"/>
      <c r="F14" s="9"/>
      <c r="G14" s="20"/>
      <c r="H14" s="4"/>
      <c r="I14" s="4"/>
      <c r="J14" s="4"/>
      <c r="K14" s="4"/>
      <c r="L14" s="4"/>
      <c r="M14" s="4"/>
      <c r="N14" s="4"/>
      <c r="O14" s="4"/>
    </row>
    <row r="15" spans="1:15" ht="12.75">
      <c r="A15" s="10"/>
      <c r="B15" s="11" t="s">
        <v>16</v>
      </c>
      <c r="C15" s="12">
        <f>C16+C17</f>
        <v>0</v>
      </c>
      <c r="D15" s="12">
        <f aca="true" t="shared" si="2" ref="D15:O15">D16+D17</f>
        <v>0</v>
      </c>
      <c r="E15" s="12">
        <f t="shared" si="2"/>
        <v>0</v>
      </c>
      <c r="F15" s="12">
        <f t="shared" si="2"/>
        <v>0</v>
      </c>
      <c r="G15" s="12">
        <f t="shared" si="2"/>
        <v>0</v>
      </c>
      <c r="H15" s="12">
        <f t="shared" si="2"/>
        <v>0</v>
      </c>
      <c r="I15" s="12">
        <f t="shared" si="2"/>
        <v>0</v>
      </c>
      <c r="J15" s="12">
        <f t="shared" si="2"/>
        <v>0</v>
      </c>
      <c r="K15" s="12">
        <f t="shared" si="2"/>
        <v>0</v>
      </c>
      <c r="L15" s="12">
        <f t="shared" si="2"/>
        <v>0</v>
      </c>
      <c r="M15" s="12">
        <f t="shared" si="2"/>
        <v>0</v>
      </c>
      <c r="N15" s="12">
        <f t="shared" si="2"/>
        <v>0</v>
      </c>
      <c r="O15" s="12">
        <f t="shared" si="2"/>
        <v>0</v>
      </c>
    </row>
    <row r="16" spans="1:15" ht="12.75">
      <c r="A16" s="15" t="s">
        <v>17</v>
      </c>
      <c r="B16" s="19" t="s">
        <v>18</v>
      </c>
      <c r="C16" s="12"/>
      <c r="D16" s="9"/>
      <c r="E16" s="9"/>
      <c r="F16" s="9"/>
      <c r="G16" s="20"/>
      <c r="H16" s="4"/>
      <c r="I16" s="4"/>
      <c r="J16" s="4"/>
      <c r="K16" s="4">
        <v>0</v>
      </c>
      <c r="L16" s="4"/>
      <c r="M16" s="4"/>
      <c r="N16" s="4"/>
      <c r="O16" s="4"/>
    </row>
    <row r="17" spans="1:15" ht="12.75">
      <c r="A17" s="15" t="s">
        <v>19</v>
      </c>
      <c r="B17" s="19" t="s">
        <v>20</v>
      </c>
      <c r="C17" s="13"/>
      <c r="D17" s="9"/>
      <c r="E17" s="9"/>
      <c r="F17" s="9"/>
      <c r="G17" s="20"/>
      <c r="H17" s="4"/>
      <c r="I17" s="4"/>
      <c r="J17" s="4"/>
      <c r="K17" s="4">
        <v>0</v>
      </c>
      <c r="L17" s="4"/>
      <c r="M17" s="4"/>
      <c r="N17" s="4"/>
      <c r="O17" s="4"/>
    </row>
    <row r="18" spans="1:15" ht="12.75">
      <c r="A18" s="10"/>
      <c r="B18" s="11" t="s">
        <v>21</v>
      </c>
      <c r="C18" s="12">
        <f>C19+C20+C21+C22</f>
        <v>0</v>
      </c>
      <c r="D18" s="12">
        <f aca="true" t="shared" si="3" ref="D18:O18">D19+D20+D21+D22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0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</v>
      </c>
      <c r="O18" s="12">
        <f t="shared" si="3"/>
        <v>0</v>
      </c>
    </row>
    <row r="19" spans="1:15" ht="12.75">
      <c r="A19" s="15" t="s">
        <v>22</v>
      </c>
      <c r="B19" s="19" t="s">
        <v>23</v>
      </c>
      <c r="C19" s="13"/>
      <c r="D19" s="9"/>
      <c r="E19" s="9"/>
      <c r="F19" s="9"/>
      <c r="G19" s="20"/>
      <c r="H19" s="4"/>
      <c r="I19" s="4"/>
      <c r="J19" s="4"/>
      <c r="K19" s="4"/>
      <c r="L19" s="4"/>
      <c r="M19" s="4"/>
      <c r="N19" s="4"/>
      <c r="O19" s="4"/>
    </row>
    <row r="20" spans="1:15" ht="12.75">
      <c r="A20" s="15" t="s">
        <v>24</v>
      </c>
      <c r="B20" s="19" t="s">
        <v>25</v>
      </c>
      <c r="C20" s="13"/>
      <c r="D20" s="9"/>
      <c r="E20" s="9"/>
      <c r="F20" s="9"/>
      <c r="G20" s="20"/>
      <c r="H20" s="4"/>
      <c r="I20" s="4"/>
      <c r="J20" s="4"/>
      <c r="K20" s="4"/>
      <c r="L20" s="4"/>
      <c r="M20" s="4"/>
      <c r="N20" s="4"/>
      <c r="O20" s="4"/>
    </row>
    <row r="21" spans="1:15" ht="12.75">
      <c r="A21" s="15" t="s">
        <v>26</v>
      </c>
      <c r="B21" s="19" t="s">
        <v>27</v>
      </c>
      <c r="C21" s="13"/>
      <c r="D21" s="9"/>
      <c r="E21" s="9"/>
      <c r="F21" s="9"/>
      <c r="G21" s="20"/>
      <c r="H21" s="4"/>
      <c r="I21" s="4"/>
      <c r="J21" s="4"/>
      <c r="K21" s="4"/>
      <c r="L21" s="4"/>
      <c r="M21" s="4"/>
      <c r="N21" s="4"/>
      <c r="O21" s="4"/>
    </row>
    <row r="22" spans="1:15" ht="12.75">
      <c r="A22" s="15" t="s">
        <v>28</v>
      </c>
      <c r="B22" s="19" t="s">
        <v>29</v>
      </c>
      <c r="C22" s="13"/>
      <c r="D22" s="9"/>
      <c r="E22" s="9"/>
      <c r="F22" s="9"/>
      <c r="G22" s="20"/>
      <c r="H22" s="4"/>
      <c r="I22" s="4"/>
      <c r="J22" s="4"/>
      <c r="K22" s="4"/>
      <c r="L22" s="4"/>
      <c r="M22" s="4"/>
      <c r="N22" s="4"/>
      <c r="O22" s="4"/>
    </row>
    <row r="23" spans="1:15" ht="12.75">
      <c r="A23" s="10"/>
      <c r="B23" s="11" t="s">
        <v>30</v>
      </c>
      <c r="C23" s="12">
        <f>C24</f>
        <v>116951</v>
      </c>
      <c r="D23" s="12">
        <f>D24</f>
        <v>13593</v>
      </c>
      <c r="E23" s="12">
        <f>E24</f>
        <v>19577</v>
      </c>
      <c r="F23" s="12">
        <f>F24</f>
        <v>31357</v>
      </c>
      <c r="G23" s="12">
        <f aca="true" t="shared" si="4" ref="G23:N23">G24</f>
        <v>6455</v>
      </c>
      <c r="H23" s="12">
        <f t="shared" si="4"/>
        <v>2998</v>
      </c>
      <c r="I23" s="12">
        <f t="shared" si="4"/>
        <v>11931</v>
      </c>
      <c r="J23" s="12">
        <f t="shared" si="4"/>
        <v>1423</v>
      </c>
      <c r="K23" s="12">
        <f t="shared" si="4"/>
        <v>20489</v>
      </c>
      <c r="L23" s="12">
        <f t="shared" si="4"/>
        <v>4481</v>
      </c>
      <c r="M23" s="12">
        <f t="shared" si="4"/>
        <v>1408</v>
      </c>
      <c r="N23" s="12">
        <f t="shared" si="4"/>
        <v>3239</v>
      </c>
      <c r="O23" s="12">
        <f>SUM(D23:N23)</f>
        <v>116951</v>
      </c>
    </row>
    <row r="24" spans="1:25" ht="12.75">
      <c r="A24" s="15" t="s">
        <v>31</v>
      </c>
      <c r="B24" s="19" t="s">
        <v>32</v>
      </c>
      <c r="C24" s="12">
        <f>D24+E24+F24+G24+H24+I24+J24+K24+L24+M24+N24</f>
        <v>116951</v>
      </c>
      <c r="D24" s="9">
        <v>13593</v>
      </c>
      <c r="E24" s="9">
        <v>19577</v>
      </c>
      <c r="F24" s="9">
        <v>31357</v>
      </c>
      <c r="G24" s="20">
        <v>6455</v>
      </c>
      <c r="H24" s="4">
        <v>2998</v>
      </c>
      <c r="I24" s="9">
        <v>11931</v>
      </c>
      <c r="J24" s="9">
        <v>1423</v>
      </c>
      <c r="K24" s="9">
        <v>20489</v>
      </c>
      <c r="L24" s="9">
        <v>4481</v>
      </c>
      <c r="M24" s="9">
        <v>1408</v>
      </c>
      <c r="N24" s="9">
        <v>3239</v>
      </c>
      <c r="O24" s="9">
        <f>O25</f>
        <v>116951</v>
      </c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15" ht="12.75">
      <c r="A25" s="10"/>
      <c r="B25" s="11" t="s">
        <v>33</v>
      </c>
      <c r="C25" s="12">
        <f>C8</f>
        <v>116951</v>
      </c>
      <c r="D25" s="12">
        <f aca="true" t="shared" si="5" ref="D25:O25">D8</f>
        <v>13593</v>
      </c>
      <c r="E25" s="12">
        <f t="shared" si="5"/>
        <v>19577</v>
      </c>
      <c r="F25" s="12">
        <f t="shared" si="5"/>
        <v>31357</v>
      </c>
      <c r="G25" s="12">
        <f t="shared" si="5"/>
        <v>6455</v>
      </c>
      <c r="H25" s="12">
        <f t="shared" si="5"/>
        <v>2998</v>
      </c>
      <c r="I25" s="12">
        <f t="shared" si="5"/>
        <v>11931</v>
      </c>
      <c r="J25" s="12">
        <f t="shared" si="5"/>
        <v>1423</v>
      </c>
      <c r="K25" s="12">
        <f t="shared" si="5"/>
        <v>20489</v>
      </c>
      <c r="L25" s="12">
        <f t="shared" si="5"/>
        <v>4481</v>
      </c>
      <c r="M25" s="12">
        <f t="shared" si="5"/>
        <v>1408</v>
      </c>
      <c r="N25" s="12">
        <f t="shared" si="5"/>
        <v>3239</v>
      </c>
      <c r="O25" s="12">
        <f t="shared" si="5"/>
        <v>116951</v>
      </c>
    </row>
    <row r="26" spans="1:15" ht="12.75">
      <c r="A26" s="23"/>
      <c r="B26" s="24"/>
      <c r="C26" s="13"/>
      <c r="D26" s="9"/>
      <c r="E26" s="9"/>
      <c r="F26" s="9"/>
      <c r="G26" s="20"/>
      <c r="H26" s="4"/>
      <c r="I26" s="4"/>
      <c r="J26" s="4"/>
      <c r="K26" s="4"/>
      <c r="L26" s="4"/>
      <c r="M26" s="4"/>
      <c r="N26" s="4"/>
      <c r="O26" s="4"/>
    </row>
    <row r="27" spans="1:15" ht="12.75">
      <c r="A27" s="25"/>
      <c r="B27" s="11" t="s">
        <v>34</v>
      </c>
      <c r="C27" s="12">
        <f>C28+C30+C36+C41+C55+C56</f>
        <v>116951</v>
      </c>
      <c r="D27" s="12">
        <f aca="true" t="shared" si="6" ref="D27:O27">D28+D30+D36+D41+D55</f>
        <v>13593</v>
      </c>
      <c r="E27" s="12">
        <f t="shared" si="6"/>
        <v>19577</v>
      </c>
      <c r="F27" s="12">
        <f t="shared" si="6"/>
        <v>31157</v>
      </c>
      <c r="G27" s="12">
        <f t="shared" si="6"/>
        <v>6455</v>
      </c>
      <c r="H27" s="12">
        <f t="shared" si="6"/>
        <v>2998</v>
      </c>
      <c r="I27" s="12">
        <f t="shared" si="6"/>
        <v>11931</v>
      </c>
      <c r="J27" s="12">
        <f t="shared" si="6"/>
        <v>1423</v>
      </c>
      <c r="K27" s="12">
        <f t="shared" si="6"/>
        <v>20489</v>
      </c>
      <c r="L27" s="12">
        <f t="shared" si="6"/>
        <v>4481</v>
      </c>
      <c r="M27" s="12">
        <f t="shared" si="6"/>
        <v>1408</v>
      </c>
      <c r="N27" s="12">
        <f t="shared" si="6"/>
        <v>3239</v>
      </c>
      <c r="O27" s="12">
        <f t="shared" si="6"/>
        <v>116751</v>
      </c>
    </row>
    <row r="28" spans="1:15" ht="12.75">
      <c r="A28" s="25" t="s">
        <v>35</v>
      </c>
      <c r="B28" s="26" t="s">
        <v>36</v>
      </c>
      <c r="C28" s="12">
        <f>C29</f>
        <v>22721</v>
      </c>
      <c r="D28" s="12">
        <f aca="true" t="shared" si="7" ref="D28:M28">D29</f>
        <v>11774</v>
      </c>
      <c r="E28" s="12">
        <f t="shared" si="7"/>
        <v>0</v>
      </c>
      <c r="F28" s="12">
        <f t="shared" si="7"/>
        <v>10947</v>
      </c>
      <c r="G28" s="12">
        <f t="shared" si="7"/>
        <v>0</v>
      </c>
      <c r="H28" s="12">
        <f t="shared" si="7"/>
        <v>0</v>
      </c>
      <c r="I28" s="12">
        <f t="shared" si="7"/>
        <v>0</v>
      </c>
      <c r="J28" s="12">
        <f t="shared" si="7"/>
        <v>0</v>
      </c>
      <c r="K28" s="12">
        <f t="shared" si="7"/>
        <v>0</v>
      </c>
      <c r="L28" s="12">
        <f t="shared" si="7"/>
        <v>0</v>
      </c>
      <c r="M28" s="12">
        <f t="shared" si="7"/>
        <v>0</v>
      </c>
      <c r="N28" s="12">
        <f>N29</f>
        <v>0</v>
      </c>
      <c r="O28" s="12">
        <f>SUM(D28:N28)</f>
        <v>22721</v>
      </c>
    </row>
    <row r="29" spans="1:15" ht="12.75">
      <c r="A29" s="27" t="s">
        <v>37</v>
      </c>
      <c r="B29" s="19" t="s">
        <v>38</v>
      </c>
      <c r="C29" s="12">
        <f>D29+E29+F29+G29+H29+I29+J29+K29+L29+M29+N29</f>
        <v>22721</v>
      </c>
      <c r="D29" s="9">
        <v>11774</v>
      </c>
      <c r="E29" s="9">
        <v>0</v>
      </c>
      <c r="F29" s="9">
        <v>10947</v>
      </c>
      <c r="G29" s="20">
        <v>0</v>
      </c>
      <c r="H29" s="9">
        <v>0</v>
      </c>
      <c r="I29" s="9">
        <v>0</v>
      </c>
      <c r="J29" s="9">
        <v>0</v>
      </c>
      <c r="K29" s="9"/>
      <c r="L29" s="9"/>
      <c r="M29" s="9">
        <v>0</v>
      </c>
      <c r="N29" s="9"/>
      <c r="O29" s="12">
        <f>SUM(D29:N29)</f>
        <v>22721</v>
      </c>
    </row>
    <row r="30" spans="1:15" ht="12.75">
      <c r="A30" s="25" t="s">
        <v>39</v>
      </c>
      <c r="B30" s="26" t="s">
        <v>40</v>
      </c>
      <c r="C30" s="12">
        <f>C31+C32+C33+C34+C35</f>
        <v>34387</v>
      </c>
      <c r="D30" s="12">
        <f>D31+D32+D33+D34+D35</f>
        <v>0</v>
      </c>
      <c r="E30" s="12">
        <f>E31+E32+E33+E34+E35</f>
        <v>0</v>
      </c>
      <c r="F30" s="12">
        <f>F31+F32+F33+F34+F35</f>
        <v>4640</v>
      </c>
      <c r="G30" s="12">
        <f aca="true" t="shared" si="8" ref="G30:N30">G31+G32+G33+G34+G35</f>
        <v>1909</v>
      </c>
      <c r="H30" s="12">
        <f t="shared" si="8"/>
        <v>1366</v>
      </c>
      <c r="I30" s="12">
        <f t="shared" si="8"/>
        <v>1343</v>
      </c>
      <c r="J30" s="12">
        <f t="shared" si="8"/>
        <v>551</v>
      </c>
      <c r="K30" s="12">
        <f t="shared" si="8"/>
        <v>20489</v>
      </c>
      <c r="L30" s="12">
        <f t="shared" si="8"/>
        <v>0</v>
      </c>
      <c r="M30" s="12">
        <f t="shared" si="8"/>
        <v>850</v>
      </c>
      <c r="N30" s="12">
        <f t="shared" si="8"/>
        <v>3239</v>
      </c>
      <c r="O30" s="12">
        <f>SUM(D30:N30)</f>
        <v>34387</v>
      </c>
    </row>
    <row r="31" spans="1:15" ht="12.75">
      <c r="A31" s="27" t="s">
        <v>41</v>
      </c>
      <c r="B31" s="19" t="s">
        <v>42</v>
      </c>
      <c r="C31" s="12">
        <f>D31+E31+F31+G31+H31+I31+J31+K31+L31+M31+N31</f>
        <v>7470</v>
      </c>
      <c r="D31" s="17"/>
      <c r="E31" s="17"/>
      <c r="F31" s="9"/>
      <c r="G31" s="20">
        <v>1464</v>
      </c>
      <c r="H31" s="4">
        <v>1366</v>
      </c>
      <c r="I31" s="4"/>
      <c r="J31" s="4">
        <v>551</v>
      </c>
      <c r="K31" s="4"/>
      <c r="L31" s="4"/>
      <c r="M31" s="4">
        <v>850</v>
      </c>
      <c r="N31" s="4">
        <v>3239</v>
      </c>
      <c r="O31" s="12">
        <f>C31</f>
        <v>7470</v>
      </c>
    </row>
    <row r="32" spans="1:15" ht="12.75">
      <c r="A32" s="27" t="s">
        <v>43</v>
      </c>
      <c r="B32" s="19" t="s">
        <v>44</v>
      </c>
      <c r="C32" s="12">
        <f>D32+E32+F32+G32+H32+I32+J32+K32+L32+M32+N32</f>
        <v>2288</v>
      </c>
      <c r="D32" s="17"/>
      <c r="E32" s="17"/>
      <c r="F32" s="9">
        <v>500</v>
      </c>
      <c r="G32" s="20">
        <v>445</v>
      </c>
      <c r="H32" s="4">
        <v>0</v>
      </c>
      <c r="I32" s="4">
        <v>1343</v>
      </c>
      <c r="J32" s="4">
        <v>0</v>
      </c>
      <c r="K32" s="4"/>
      <c r="L32" s="4">
        <v>0</v>
      </c>
      <c r="M32" s="4">
        <v>0</v>
      </c>
      <c r="N32" s="4">
        <v>0</v>
      </c>
      <c r="O32" s="12">
        <f>SUM(D32:N32)</f>
        <v>2288</v>
      </c>
    </row>
    <row r="33" spans="1:15" ht="12.75">
      <c r="A33" s="27" t="s">
        <v>45</v>
      </c>
      <c r="B33" s="19" t="s">
        <v>46</v>
      </c>
      <c r="C33" s="12">
        <f>D33+E33+F33+G33+H33+I33+J33+K33+L33+M33</f>
        <v>4140</v>
      </c>
      <c r="D33" s="17"/>
      <c r="E33" s="17"/>
      <c r="F33" s="9">
        <v>4140</v>
      </c>
      <c r="G33" s="20"/>
      <c r="H33" s="4"/>
      <c r="I33" s="4"/>
      <c r="J33" s="4"/>
      <c r="K33" s="4"/>
      <c r="L33" s="4"/>
      <c r="M33" s="4"/>
      <c r="N33" s="4"/>
      <c r="O33" s="12">
        <f aca="true" t="shared" si="9" ref="O33:O40">SUM(D33:M33)</f>
        <v>4140</v>
      </c>
    </row>
    <row r="34" spans="1:15" ht="12.75">
      <c r="A34" s="27" t="s">
        <v>47</v>
      </c>
      <c r="B34" s="19" t="s">
        <v>48</v>
      </c>
      <c r="C34" s="12">
        <f>D34+E34+F34+G34+H34+I34+J34+K34+L34+M34</f>
        <v>20489</v>
      </c>
      <c r="D34" s="9"/>
      <c r="E34" s="9"/>
      <c r="F34" s="9"/>
      <c r="G34" s="20"/>
      <c r="H34" s="4"/>
      <c r="I34" s="4"/>
      <c r="J34" s="4"/>
      <c r="K34" s="4">
        <v>20489</v>
      </c>
      <c r="L34" s="4"/>
      <c r="M34" s="4"/>
      <c r="N34" s="4"/>
      <c r="O34" s="12">
        <f t="shared" si="9"/>
        <v>20489</v>
      </c>
    </row>
    <row r="35" spans="1:15" ht="12.75">
      <c r="A35" s="27" t="s">
        <v>49</v>
      </c>
      <c r="B35" s="19" t="s">
        <v>50</v>
      </c>
      <c r="C35" s="12">
        <f>D35+E35+F35+G35+H35+I35+J35+K35+L35+M35</f>
        <v>0</v>
      </c>
      <c r="D35" s="9"/>
      <c r="E35" s="9"/>
      <c r="F35" s="9"/>
      <c r="G35" s="20"/>
      <c r="H35" s="4"/>
      <c r="I35" s="4"/>
      <c r="J35" s="4"/>
      <c r="K35" s="4"/>
      <c r="L35" s="4"/>
      <c r="M35" s="4"/>
      <c r="N35" s="4"/>
      <c r="O35" s="12">
        <f t="shared" si="9"/>
        <v>0</v>
      </c>
    </row>
    <row r="36" spans="1:15" ht="12.75">
      <c r="A36" s="25" t="s">
        <v>51</v>
      </c>
      <c r="B36" s="26" t="s">
        <v>52</v>
      </c>
      <c r="C36" s="12">
        <f>C37+C38+C39+C40</f>
        <v>2259</v>
      </c>
      <c r="D36" s="12">
        <f>D37+D38+D39+D40</f>
        <v>0</v>
      </c>
      <c r="E36" s="12">
        <f>E37+E38+E39+E40</f>
        <v>0</v>
      </c>
      <c r="F36" s="12">
        <f>F37+F38+F39+F40</f>
        <v>0</v>
      </c>
      <c r="G36" s="12">
        <f aca="true" t="shared" si="10" ref="G36:N36">G37+G38+G39+G40</f>
        <v>318</v>
      </c>
      <c r="H36" s="12">
        <f t="shared" si="10"/>
        <v>1109</v>
      </c>
      <c r="I36" s="12">
        <f t="shared" si="10"/>
        <v>240</v>
      </c>
      <c r="J36" s="12">
        <f t="shared" si="10"/>
        <v>440</v>
      </c>
      <c r="K36" s="12">
        <f t="shared" si="10"/>
        <v>0</v>
      </c>
      <c r="L36" s="12">
        <f t="shared" si="10"/>
        <v>0</v>
      </c>
      <c r="M36" s="12">
        <f t="shared" si="10"/>
        <v>152</v>
      </c>
      <c r="N36" s="12">
        <f t="shared" si="10"/>
        <v>0</v>
      </c>
      <c r="O36" s="12">
        <f t="shared" si="9"/>
        <v>2259</v>
      </c>
    </row>
    <row r="37" spans="1:15" ht="12.75">
      <c r="A37" s="27" t="s">
        <v>53</v>
      </c>
      <c r="B37" s="19" t="s">
        <v>54</v>
      </c>
      <c r="C37" s="12">
        <f>D37+E37+F37+G37+H37+I37+J37+K37+L37+M37</f>
        <v>1147</v>
      </c>
      <c r="D37" s="17">
        <v>0</v>
      </c>
      <c r="E37" s="17">
        <v>0</v>
      </c>
      <c r="F37" s="17">
        <v>0</v>
      </c>
      <c r="G37" s="18">
        <v>221</v>
      </c>
      <c r="H37" s="4">
        <v>470</v>
      </c>
      <c r="I37" s="9">
        <v>135</v>
      </c>
      <c r="J37" s="4">
        <v>233</v>
      </c>
      <c r="K37" s="4">
        <v>0</v>
      </c>
      <c r="L37" s="4">
        <v>0</v>
      </c>
      <c r="M37" s="4">
        <v>88</v>
      </c>
      <c r="N37" s="4"/>
      <c r="O37" s="12">
        <f t="shared" si="9"/>
        <v>1147</v>
      </c>
    </row>
    <row r="38" spans="1:15" ht="12.75">
      <c r="A38" s="27" t="s">
        <v>55</v>
      </c>
      <c r="B38" s="19" t="s">
        <v>56</v>
      </c>
      <c r="C38" s="12">
        <f>D38+E38+F38+G38+H38+I38+J38+K38+L38+M38</f>
        <v>0</v>
      </c>
      <c r="D38" s="17">
        <v>0</v>
      </c>
      <c r="E38" s="17">
        <v>0</v>
      </c>
      <c r="F38" s="17">
        <v>0</v>
      </c>
      <c r="G38" s="18"/>
      <c r="H38" s="4">
        <v>0</v>
      </c>
      <c r="I38" s="9">
        <v>0</v>
      </c>
      <c r="J38" s="4">
        <v>0</v>
      </c>
      <c r="K38" s="4">
        <v>0</v>
      </c>
      <c r="L38" s="4">
        <v>0</v>
      </c>
      <c r="M38" s="4">
        <v>0</v>
      </c>
      <c r="N38" s="4"/>
      <c r="O38" s="12">
        <f t="shared" si="9"/>
        <v>0</v>
      </c>
    </row>
    <row r="39" spans="1:15" ht="12.75">
      <c r="A39" s="27" t="s">
        <v>57</v>
      </c>
      <c r="B39" s="19" t="s">
        <v>58</v>
      </c>
      <c r="C39" s="12">
        <f>D39+E39+F39+G39+H39+I39+J39+K39+L39+M39</f>
        <v>657</v>
      </c>
      <c r="D39" s="17">
        <v>0</v>
      </c>
      <c r="E39" s="17">
        <v>0</v>
      </c>
      <c r="F39" s="17">
        <v>0</v>
      </c>
      <c r="G39" s="18">
        <v>87</v>
      </c>
      <c r="H39" s="4">
        <v>339</v>
      </c>
      <c r="I39" s="9">
        <v>66</v>
      </c>
      <c r="J39" s="4">
        <v>125</v>
      </c>
      <c r="K39" s="4">
        <v>0</v>
      </c>
      <c r="L39" s="4">
        <v>0</v>
      </c>
      <c r="M39" s="4">
        <v>40</v>
      </c>
      <c r="N39" s="4"/>
      <c r="O39" s="12">
        <f t="shared" si="9"/>
        <v>657</v>
      </c>
    </row>
    <row r="40" spans="1:15" ht="12.75">
      <c r="A40" s="27" t="s">
        <v>59</v>
      </c>
      <c r="B40" s="19" t="s">
        <v>60</v>
      </c>
      <c r="C40" s="12">
        <f>D40+E40+F40+G40+H40+I40+J40+K40+L40+M40</f>
        <v>455</v>
      </c>
      <c r="D40" s="17">
        <v>0</v>
      </c>
      <c r="E40" s="17">
        <v>0</v>
      </c>
      <c r="F40" s="17">
        <v>0</v>
      </c>
      <c r="G40" s="18">
        <v>10</v>
      </c>
      <c r="H40" s="4">
        <v>300</v>
      </c>
      <c r="I40" s="9">
        <v>39</v>
      </c>
      <c r="J40" s="4">
        <v>82</v>
      </c>
      <c r="K40" s="4">
        <v>0</v>
      </c>
      <c r="L40" s="4">
        <v>0</v>
      </c>
      <c r="M40" s="4">
        <v>24</v>
      </c>
      <c r="N40" s="4"/>
      <c r="O40" s="12">
        <f t="shared" si="9"/>
        <v>455</v>
      </c>
    </row>
    <row r="41" spans="1:15" ht="12.75">
      <c r="A41" s="25" t="s">
        <v>61</v>
      </c>
      <c r="B41" s="26" t="s">
        <v>62</v>
      </c>
      <c r="C41" s="12">
        <f>C42+C43+C44+C45+C46+C47+C48+C49+C50+C51+C52+C54</f>
        <v>57377</v>
      </c>
      <c r="D41" s="12">
        <f aca="true" t="shared" si="11" ref="D41:J41">D42+D43+D44+D45+D46+D47+D48+D49+D50+D51+D52</f>
        <v>1819</v>
      </c>
      <c r="E41" s="12">
        <f t="shared" si="11"/>
        <v>19577</v>
      </c>
      <c r="F41" s="12">
        <f t="shared" si="11"/>
        <v>15570</v>
      </c>
      <c r="G41" s="12">
        <f t="shared" si="11"/>
        <v>4161</v>
      </c>
      <c r="H41" s="12">
        <f t="shared" si="11"/>
        <v>523</v>
      </c>
      <c r="I41" s="12">
        <f t="shared" si="11"/>
        <v>10208</v>
      </c>
      <c r="J41" s="12">
        <f t="shared" si="11"/>
        <v>432</v>
      </c>
      <c r="K41" s="12">
        <f>K42+K43+K44+K45+K46+K47+K48+K49+K50+K51+K52+K57</f>
        <v>0</v>
      </c>
      <c r="L41" s="12">
        <f>L42+L43+L44+L45+L46+L47+L48+L49+L50+L51+L52</f>
        <v>4481</v>
      </c>
      <c r="M41" s="12">
        <f>M42+M43+M44+M45+M46+M47+M48+M49+M50+M51+M52</f>
        <v>406</v>
      </c>
      <c r="N41" s="12">
        <f>N42+N43+N44+N45+N46+N47+N48+N49+N50+N51+N52</f>
        <v>0</v>
      </c>
      <c r="O41" s="12">
        <f>SUM(D41:N41)</f>
        <v>57177</v>
      </c>
    </row>
    <row r="42" spans="1:15" ht="12.75">
      <c r="A42" s="115" t="s">
        <v>63</v>
      </c>
      <c r="B42" s="87" t="s">
        <v>64</v>
      </c>
      <c r="C42" s="12">
        <f>D42+E42+F42+G42+H42+I42+J42+K42+L42+M42</f>
        <v>852</v>
      </c>
      <c r="D42" s="17">
        <v>0</v>
      </c>
      <c r="E42" s="17">
        <v>0</v>
      </c>
      <c r="F42" s="17">
        <v>0</v>
      </c>
      <c r="G42" s="18">
        <v>0</v>
      </c>
      <c r="H42" s="4">
        <v>0</v>
      </c>
      <c r="I42" s="4">
        <v>852</v>
      </c>
      <c r="J42" s="4">
        <v>0</v>
      </c>
      <c r="K42" s="4">
        <v>0</v>
      </c>
      <c r="L42" s="4">
        <v>0</v>
      </c>
      <c r="M42" s="4">
        <v>0</v>
      </c>
      <c r="N42" s="4"/>
      <c r="O42" s="12">
        <f>SUM(D42:M42)</f>
        <v>852</v>
      </c>
    </row>
    <row r="43" spans="1:15" ht="12.75">
      <c r="A43" s="115" t="s">
        <v>141</v>
      </c>
      <c r="B43" s="87" t="s">
        <v>140</v>
      </c>
      <c r="C43" s="12">
        <f>D43+E43+F43+G43+H43+I43+J43+K43+L43+M43</f>
        <v>0</v>
      </c>
      <c r="D43" s="17">
        <v>0</v>
      </c>
      <c r="E43" s="17">
        <v>0</v>
      </c>
      <c r="F43" s="17">
        <v>0</v>
      </c>
      <c r="G43" s="18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/>
      <c r="O43" s="12">
        <f>SUM(D43:M43)</f>
        <v>0</v>
      </c>
    </row>
    <row r="44" spans="1:15" ht="12.75">
      <c r="A44" s="115" t="s">
        <v>65</v>
      </c>
      <c r="B44" s="87" t="s">
        <v>66</v>
      </c>
      <c r="C44" s="12">
        <f>D44+E44+F44+G44+H44+I44+J44+K44+L44+M44</f>
        <v>570</v>
      </c>
      <c r="D44" s="17">
        <v>0</v>
      </c>
      <c r="E44" s="17">
        <v>0</v>
      </c>
      <c r="F44" s="17">
        <v>570</v>
      </c>
      <c r="G44" s="18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/>
      <c r="O44" s="12">
        <f>SUM(D44:M44)</f>
        <v>570</v>
      </c>
    </row>
    <row r="45" spans="1:15" ht="12.75">
      <c r="A45" s="115" t="s">
        <v>67</v>
      </c>
      <c r="B45" s="87" t="s">
        <v>68</v>
      </c>
      <c r="C45" s="12">
        <f>D45+E45+F45+G45+H45+I45+J45+K45+L45+M45</f>
        <v>778</v>
      </c>
      <c r="D45" s="17">
        <v>0</v>
      </c>
      <c r="E45" s="17">
        <v>0</v>
      </c>
      <c r="F45" s="17"/>
      <c r="G45" s="18">
        <v>0</v>
      </c>
      <c r="H45" s="4"/>
      <c r="I45" s="4">
        <v>0</v>
      </c>
      <c r="J45" s="4">
        <v>0</v>
      </c>
      <c r="K45" s="4">
        <v>0</v>
      </c>
      <c r="L45" s="4">
        <v>778</v>
      </c>
      <c r="M45" s="4">
        <v>0</v>
      </c>
      <c r="N45" s="4"/>
      <c r="O45" s="12">
        <f>SUM(D45:M45)</f>
        <v>778</v>
      </c>
    </row>
    <row r="46" spans="1:15" ht="12.75">
      <c r="A46" s="115" t="s">
        <v>69</v>
      </c>
      <c r="B46" s="87" t="s">
        <v>70</v>
      </c>
      <c r="C46" s="12">
        <f>D46+E46+F46+G46+H46+I46+J46+K46+L46+M46+N46</f>
        <v>8472</v>
      </c>
      <c r="D46" s="17">
        <v>0</v>
      </c>
      <c r="E46" s="17">
        <v>2000</v>
      </c>
      <c r="F46" s="17">
        <v>5000</v>
      </c>
      <c r="G46" s="18">
        <v>254</v>
      </c>
      <c r="H46" s="4"/>
      <c r="I46" s="4">
        <v>1218</v>
      </c>
      <c r="J46" s="4"/>
      <c r="K46" s="4">
        <v>0</v>
      </c>
      <c r="L46" s="4">
        <v>0</v>
      </c>
      <c r="M46" s="4">
        <v>0</v>
      </c>
      <c r="N46" s="4">
        <v>0</v>
      </c>
      <c r="O46" s="12">
        <f>SUM(D46:N46)</f>
        <v>8472</v>
      </c>
    </row>
    <row r="47" spans="1:15" ht="12.75">
      <c r="A47" s="115" t="s">
        <v>71</v>
      </c>
      <c r="B47" s="87" t="s">
        <v>72</v>
      </c>
      <c r="C47" s="12">
        <f aca="true" t="shared" si="12" ref="C47:C54">D47+E47+F47+G47+H47+I47+J47+K47+L47+M47</f>
        <v>11361</v>
      </c>
      <c r="D47" s="17">
        <v>0</v>
      </c>
      <c r="E47" s="17">
        <v>5000</v>
      </c>
      <c r="F47" s="17">
        <v>5000</v>
      </c>
      <c r="G47" s="18"/>
      <c r="H47" s="4">
        <v>523</v>
      </c>
      <c r="I47" s="4">
        <v>0</v>
      </c>
      <c r="J47" s="4">
        <v>432</v>
      </c>
      <c r="K47" s="4">
        <v>0</v>
      </c>
      <c r="L47" s="4">
        <v>0</v>
      </c>
      <c r="M47" s="4">
        <v>406</v>
      </c>
      <c r="N47" s="4"/>
      <c r="O47" s="12">
        <f aca="true" t="shared" si="13" ref="O47:O52">SUM(D47:M47)</f>
        <v>11361</v>
      </c>
    </row>
    <row r="48" spans="1:15" ht="12.75">
      <c r="A48" s="115" t="s">
        <v>73</v>
      </c>
      <c r="B48" s="87" t="s">
        <v>74</v>
      </c>
      <c r="C48" s="12">
        <f t="shared" si="12"/>
        <v>21760</v>
      </c>
      <c r="D48" s="17">
        <v>1819</v>
      </c>
      <c r="E48" s="17">
        <v>5000</v>
      </c>
      <c r="F48" s="17">
        <v>4000</v>
      </c>
      <c r="G48" s="18">
        <v>3807</v>
      </c>
      <c r="H48" s="4">
        <v>0</v>
      </c>
      <c r="I48" s="4">
        <v>3431</v>
      </c>
      <c r="J48" s="4">
        <v>0</v>
      </c>
      <c r="K48" s="4">
        <v>0</v>
      </c>
      <c r="L48" s="4">
        <v>3703</v>
      </c>
      <c r="M48" s="4">
        <v>0</v>
      </c>
      <c r="N48" s="4"/>
      <c r="O48" s="12">
        <f t="shared" si="13"/>
        <v>21760</v>
      </c>
    </row>
    <row r="49" spans="1:15" ht="12.75">
      <c r="A49" s="115" t="s">
        <v>75</v>
      </c>
      <c r="B49" s="87" t="s">
        <v>76</v>
      </c>
      <c r="C49" s="12">
        <f t="shared" si="12"/>
        <v>12284</v>
      </c>
      <c r="D49" s="17">
        <v>0</v>
      </c>
      <c r="E49" s="17">
        <v>7577</v>
      </c>
      <c r="F49" s="17"/>
      <c r="G49" s="18"/>
      <c r="H49" s="4"/>
      <c r="I49" s="4">
        <v>4707</v>
      </c>
      <c r="J49" s="4">
        <v>0</v>
      </c>
      <c r="K49" s="4">
        <v>0</v>
      </c>
      <c r="L49" s="4"/>
      <c r="M49" s="4">
        <v>0</v>
      </c>
      <c r="N49" s="4"/>
      <c r="O49" s="12">
        <f t="shared" si="13"/>
        <v>12284</v>
      </c>
    </row>
    <row r="50" spans="1:15" ht="12.75">
      <c r="A50" s="115" t="s">
        <v>79</v>
      </c>
      <c r="B50" s="87" t="s">
        <v>80</v>
      </c>
      <c r="C50" s="12">
        <f t="shared" si="12"/>
        <v>500</v>
      </c>
      <c r="D50" s="17">
        <v>0</v>
      </c>
      <c r="E50" s="17">
        <v>0</v>
      </c>
      <c r="F50" s="17">
        <v>400</v>
      </c>
      <c r="G50" s="18">
        <v>100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/>
      <c r="O50" s="12">
        <f t="shared" si="13"/>
        <v>500</v>
      </c>
    </row>
    <row r="51" spans="1:15" ht="12.75">
      <c r="A51" s="115" t="s">
        <v>81</v>
      </c>
      <c r="B51" s="87" t="s">
        <v>82</v>
      </c>
      <c r="C51" s="12">
        <f t="shared" si="12"/>
        <v>600</v>
      </c>
      <c r="D51" s="17">
        <v>0</v>
      </c>
      <c r="E51" s="17">
        <v>0</v>
      </c>
      <c r="F51" s="17">
        <v>600</v>
      </c>
      <c r="G51" s="18"/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/>
      <c r="O51" s="12">
        <f t="shared" si="13"/>
        <v>600</v>
      </c>
    </row>
    <row r="52" spans="1:15" ht="12.75">
      <c r="A52" s="115" t="s">
        <v>83</v>
      </c>
      <c r="B52" s="87" t="s">
        <v>84</v>
      </c>
      <c r="C52" s="12">
        <f t="shared" si="12"/>
        <v>0</v>
      </c>
      <c r="D52" s="17">
        <v>0</v>
      </c>
      <c r="E52" s="17">
        <v>0</v>
      </c>
      <c r="F52" s="17">
        <v>0</v>
      </c>
      <c r="G52" s="18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/>
      <c r="O52" s="12">
        <f t="shared" si="13"/>
        <v>0</v>
      </c>
    </row>
    <row r="53" spans="1:15" ht="12.75">
      <c r="A53" s="115" t="s">
        <v>171</v>
      </c>
      <c r="B53" s="87"/>
      <c r="C53" s="12">
        <f t="shared" si="12"/>
        <v>0</v>
      </c>
      <c r="D53" s="17"/>
      <c r="E53" s="17"/>
      <c r="F53" s="17"/>
      <c r="G53" s="18"/>
      <c r="H53" s="4"/>
      <c r="I53" s="4"/>
      <c r="J53" s="4"/>
      <c r="K53" s="4"/>
      <c r="L53" s="4"/>
      <c r="M53" s="4"/>
      <c r="N53" s="4"/>
      <c r="O53" s="12"/>
    </row>
    <row r="54" spans="1:15" ht="12.75">
      <c r="A54" s="115" t="s">
        <v>162</v>
      </c>
      <c r="B54" s="87" t="s">
        <v>78</v>
      </c>
      <c r="C54" s="12">
        <f t="shared" si="12"/>
        <v>200</v>
      </c>
      <c r="D54" s="17">
        <v>0</v>
      </c>
      <c r="E54" s="17">
        <v>0</v>
      </c>
      <c r="F54" s="17">
        <v>200</v>
      </c>
      <c r="G54" s="18"/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/>
      <c r="O54" s="12"/>
    </row>
    <row r="55" spans="1:15" ht="12.75">
      <c r="A55" s="25" t="s">
        <v>85</v>
      </c>
      <c r="B55" s="11" t="s">
        <v>86</v>
      </c>
      <c r="C55" s="12">
        <f>D55+E55+F55+G55+H55+I55+J55+K55+L55+M55</f>
        <v>207</v>
      </c>
      <c r="D55" s="12">
        <v>0</v>
      </c>
      <c r="E55" s="12">
        <v>0</v>
      </c>
      <c r="F55" s="12">
        <v>0</v>
      </c>
      <c r="G55" s="35">
        <v>67</v>
      </c>
      <c r="H55" s="36">
        <v>0</v>
      </c>
      <c r="I55" s="36">
        <v>140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12">
        <f>SUM(D55:M55)</f>
        <v>207</v>
      </c>
    </row>
    <row r="56" spans="1:15" ht="12.75">
      <c r="A56" s="50"/>
      <c r="B56" s="26" t="s">
        <v>87</v>
      </c>
      <c r="C56" s="12">
        <f>C57+C58+C59+C60</f>
        <v>0</v>
      </c>
      <c r="D56" s="12">
        <f aca="true" t="shared" si="14" ref="D56:O56">D57+D58+D59+D60</f>
        <v>0</v>
      </c>
      <c r="E56" s="12">
        <f t="shared" si="14"/>
        <v>0</v>
      </c>
      <c r="F56" s="12">
        <f t="shared" si="14"/>
        <v>0</v>
      </c>
      <c r="G56" s="12">
        <f t="shared" si="14"/>
        <v>0</v>
      </c>
      <c r="H56" s="12">
        <f t="shared" si="14"/>
        <v>0</v>
      </c>
      <c r="I56" s="12">
        <f t="shared" si="14"/>
        <v>0</v>
      </c>
      <c r="J56" s="12">
        <f t="shared" si="14"/>
        <v>0</v>
      </c>
      <c r="K56" s="12">
        <f t="shared" si="14"/>
        <v>0</v>
      </c>
      <c r="L56" s="12">
        <f t="shared" si="14"/>
        <v>0</v>
      </c>
      <c r="M56" s="12">
        <f t="shared" si="14"/>
        <v>0</v>
      </c>
      <c r="N56" s="12">
        <f t="shared" si="14"/>
        <v>0</v>
      </c>
      <c r="O56" s="12">
        <f t="shared" si="14"/>
        <v>0</v>
      </c>
    </row>
    <row r="57" spans="1:15" ht="12.75">
      <c r="A57" s="27" t="s">
        <v>166</v>
      </c>
      <c r="B57" s="19" t="s">
        <v>88</v>
      </c>
      <c r="C57" s="12">
        <f>D57+E57+F57+G57+H57+I57+J57+K57+L57+M57</f>
        <v>0</v>
      </c>
      <c r="D57" s="17">
        <v>0</v>
      </c>
      <c r="E57" s="17">
        <v>0</v>
      </c>
      <c r="F57" s="17">
        <v>0</v>
      </c>
      <c r="G57" s="18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12">
        <f>SUM(D57:N57)</f>
        <v>0</v>
      </c>
    </row>
    <row r="58" spans="1:15" ht="12.75">
      <c r="A58" s="27" t="s">
        <v>149</v>
      </c>
      <c r="B58" s="19" t="s">
        <v>89</v>
      </c>
      <c r="C58" s="13">
        <f>D58+E58+F58+G58+H58+I58+J58+K58+L58+M58</f>
        <v>0</v>
      </c>
      <c r="D58" s="17">
        <v>0</v>
      </c>
      <c r="E58" s="17">
        <v>0</v>
      </c>
      <c r="F58" s="17">
        <v>0</v>
      </c>
      <c r="G58" s="18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12">
        <f>SUM(D58:N58)</f>
        <v>0</v>
      </c>
    </row>
    <row r="59" spans="1:15" ht="12.75">
      <c r="A59" s="27" t="s">
        <v>151</v>
      </c>
      <c r="B59" s="19" t="s">
        <v>90</v>
      </c>
      <c r="C59" s="13">
        <f>D59+E59+F59+G59+H59+I59+J59+K59+L59+M59</f>
        <v>0</v>
      </c>
      <c r="D59" s="17">
        <v>0</v>
      </c>
      <c r="E59" s="17">
        <v>0</v>
      </c>
      <c r="F59" s="17">
        <v>0</v>
      </c>
      <c r="G59" s="18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12"/>
    </row>
    <row r="60" spans="1:15" ht="12.75">
      <c r="A60" s="27" t="s">
        <v>91</v>
      </c>
      <c r="B60" s="19" t="s">
        <v>92</v>
      </c>
      <c r="C60" s="41"/>
      <c r="D60" s="37"/>
      <c r="E60" s="37"/>
      <c r="F60" s="37"/>
      <c r="G60" s="38"/>
      <c r="H60" s="9"/>
      <c r="I60" s="9"/>
      <c r="J60" s="9"/>
      <c r="K60" s="9"/>
      <c r="L60" s="9"/>
      <c r="M60" s="9"/>
      <c r="N60" s="9"/>
      <c r="O60" s="12">
        <f aca="true" t="shared" si="15" ref="O60:O72">SUM(D60:M60)</f>
        <v>0</v>
      </c>
    </row>
    <row r="61" spans="1:15" ht="12.75">
      <c r="A61" s="69" t="s">
        <v>93</v>
      </c>
      <c r="B61" s="70" t="s">
        <v>161</v>
      </c>
      <c r="C61" s="74"/>
      <c r="D61" s="74"/>
      <c r="E61" s="74"/>
      <c r="F61" s="74"/>
      <c r="G61" s="75"/>
      <c r="H61" s="71"/>
      <c r="I61" s="71"/>
      <c r="J61" s="71"/>
      <c r="K61" s="71"/>
      <c r="L61" s="71"/>
      <c r="M61" s="71"/>
      <c r="N61" s="71"/>
      <c r="O61" s="73">
        <f t="shared" si="15"/>
        <v>0</v>
      </c>
    </row>
    <row r="62" spans="1:15" ht="12.75">
      <c r="A62" s="69"/>
      <c r="B62" s="70"/>
      <c r="C62" s="78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3">
        <f t="shared" si="15"/>
        <v>0</v>
      </c>
    </row>
    <row r="63" spans="1:15" ht="12.75">
      <c r="A63" s="15"/>
      <c r="B63" s="28" t="s">
        <v>105</v>
      </c>
      <c r="C63" s="13"/>
      <c r="D63" s="9"/>
      <c r="E63" s="9"/>
      <c r="F63" s="9"/>
      <c r="G63" s="20"/>
      <c r="H63" s="4"/>
      <c r="I63" s="4"/>
      <c r="J63" s="4"/>
      <c r="K63" s="4"/>
      <c r="L63" s="4"/>
      <c r="M63" s="4"/>
      <c r="N63" s="4"/>
      <c r="O63" s="12">
        <f t="shared" si="15"/>
        <v>0</v>
      </c>
    </row>
    <row r="64" spans="1:15" ht="12.75">
      <c r="A64" s="29" t="s">
        <v>35</v>
      </c>
      <c r="B64" s="11" t="s">
        <v>95</v>
      </c>
      <c r="C64" s="13"/>
      <c r="D64" s="13"/>
      <c r="E64" s="13"/>
      <c r="F64" s="13"/>
      <c r="G64" s="21"/>
      <c r="H64" s="61"/>
      <c r="I64" s="61"/>
      <c r="J64" s="61"/>
      <c r="K64" s="61"/>
      <c r="L64" s="61"/>
      <c r="M64" s="61"/>
      <c r="N64" s="61"/>
      <c r="O64" s="12">
        <f t="shared" si="15"/>
        <v>0</v>
      </c>
    </row>
    <row r="65" spans="1:15" ht="12.75">
      <c r="A65" s="30"/>
      <c r="B65" s="31" t="s">
        <v>96</v>
      </c>
      <c r="C65" s="13"/>
      <c r="D65" s="9"/>
      <c r="E65" s="9"/>
      <c r="F65" s="9"/>
      <c r="G65" s="20"/>
      <c r="H65" s="4"/>
      <c r="I65" s="4"/>
      <c r="J65" s="4"/>
      <c r="K65" s="4"/>
      <c r="L65" s="4"/>
      <c r="M65" s="4"/>
      <c r="N65" s="4"/>
      <c r="O65" s="12">
        <f t="shared" si="15"/>
        <v>0</v>
      </c>
    </row>
    <row r="66" spans="1:15" ht="12.75">
      <c r="A66" s="30"/>
      <c r="B66" s="31" t="s">
        <v>97</v>
      </c>
      <c r="C66" s="12"/>
      <c r="D66" s="9"/>
      <c r="E66" s="9"/>
      <c r="F66" s="9"/>
      <c r="G66" s="9"/>
      <c r="H66" s="9"/>
      <c r="I66" s="9"/>
      <c r="J66" s="9"/>
      <c r="K66" s="9"/>
      <c r="L66" s="17"/>
      <c r="M66" s="9"/>
      <c r="N66" s="9"/>
      <c r="O66" s="12">
        <f t="shared" si="15"/>
        <v>0</v>
      </c>
    </row>
    <row r="67" spans="1:15" ht="12.75">
      <c r="A67" s="30" t="s">
        <v>117</v>
      </c>
      <c r="B67" s="31" t="s">
        <v>118</v>
      </c>
      <c r="C67" s="13"/>
      <c r="D67" s="9"/>
      <c r="E67" s="9"/>
      <c r="F67" s="9"/>
      <c r="G67" s="9"/>
      <c r="H67" s="4"/>
      <c r="I67" s="9"/>
      <c r="J67" s="4"/>
      <c r="K67" s="9"/>
      <c r="L67" s="17"/>
      <c r="M67" s="9"/>
      <c r="N67" s="9"/>
      <c r="O67" s="12">
        <f t="shared" si="15"/>
        <v>0</v>
      </c>
    </row>
    <row r="68" spans="1:15" ht="12.75">
      <c r="A68" s="9" t="s">
        <v>106</v>
      </c>
      <c r="B68" s="9" t="s">
        <v>107</v>
      </c>
      <c r="C68" s="13"/>
      <c r="D68" s="9"/>
      <c r="E68" s="9"/>
      <c r="F68" s="9"/>
      <c r="G68" s="9"/>
      <c r="H68" s="4"/>
      <c r="I68" s="9"/>
      <c r="J68" s="4"/>
      <c r="K68" s="9"/>
      <c r="L68" s="9"/>
      <c r="M68" s="9"/>
      <c r="N68" s="9"/>
      <c r="O68" s="12">
        <f t="shared" si="15"/>
        <v>0</v>
      </c>
    </row>
    <row r="69" spans="1:15" ht="12.75">
      <c r="A69" s="9" t="s">
        <v>108</v>
      </c>
      <c r="B69" s="9" t="s">
        <v>109</v>
      </c>
      <c r="C69" s="13"/>
      <c r="D69" s="9"/>
      <c r="E69" s="9"/>
      <c r="F69" s="9"/>
      <c r="G69" s="9"/>
      <c r="H69" s="4"/>
      <c r="I69" s="9"/>
      <c r="J69" s="4"/>
      <c r="K69" s="9"/>
      <c r="L69" s="9"/>
      <c r="M69" s="9"/>
      <c r="N69" s="9"/>
      <c r="O69" s="12">
        <f t="shared" si="15"/>
        <v>0</v>
      </c>
    </row>
    <row r="70" spans="1:15" ht="12.75">
      <c r="A70" s="9" t="s">
        <v>110</v>
      </c>
      <c r="B70" s="9" t="s">
        <v>111</v>
      </c>
      <c r="C70" s="13"/>
      <c r="D70" s="9"/>
      <c r="E70" s="9"/>
      <c r="F70" s="9"/>
      <c r="G70" s="9"/>
      <c r="H70" s="4"/>
      <c r="I70" s="9"/>
      <c r="J70" s="4"/>
      <c r="K70" s="9"/>
      <c r="L70" s="9"/>
      <c r="M70" s="9"/>
      <c r="N70" s="9"/>
      <c r="O70" s="12">
        <f t="shared" si="15"/>
        <v>0</v>
      </c>
    </row>
    <row r="71" spans="1:15" ht="12.75">
      <c r="A71" s="9" t="s">
        <v>112</v>
      </c>
      <c r="B71" s="9" t="s">
        <v>113</v>
      </c>
      <c r="C71" s="13"/>
      <c r="D71" s="9"/>
      <c r="E71" s="9"/>
      <c r="F71" s="9"/>
      <c r="G71" s="9"/>
      <c r="H71" s="4"/>
      <c r="I71" s="9"/>
      <c r="J71" s="4"/>
      <c r="K71" s="9"/>
      <c r="L71" s="9"/>
      <c r="M71" s="9"/>
      <c r="N71" s="9"/>
      <c r="O71" s="12">
        <f t="shared" si="15"/>
        <v>0</v>
      </c>
    </row>
    <row r="72" spans="1:15" ht="12.75">
      <c r="A72" s="9" t="s">
        <v>114</v>
      </c>
      <c r="B72" s="9" t="s">
        <v>143</v>
      </c>
      <c r="C72" s="13"/>
      <c r="D72" s="9"/>
      <c r="E72" s="9"/>
      <c r="F72" s="9"/>
      <c r="G72" s="9"/>
      <c r="H72" s="4"/>
      <c r="I72" s="9"/>
      <c r="J72" s="4"/>
      <c r="K72" s="9"/>
      <c r="L72" s="9"/>
      <c r="M72" s="9"/>
      <c r="N72" s="9"/>
      <c r="O72" s="12">
        <f t="shared" si="15"/>
        <v>0</v>
      </c>
    </row>
    <row r="73" spans="1:15" ht="12.75">
      <c r="A73" s="80"/>
      <c r="B73" s="9" t="s">
        <v>160</v>
      </c>
      <c r="C73" s="13"/>
      <c r="D73" s="9"/>
      <c r="E73" s="9"/>
      <c r="F73" s="9"/>
      <c r="G73" s="9"/>
      <c r="H73" s="4"/>
      <c r="I73" s="9"/>
      <c r="J73" s="4"/>
      <c r="K73" s="9"/>
      <c r="L73" s="9"/>
      <c r="M73" s="9"/>
      <c r="N73" s="9"/>
      <c r="O73" s="12"/>
    </row>
    <row r="74" spans="1:15" ht="12.75">
      <c r="A74" s="57" t="s">
        <v>115</v>
      </c>
      <c r="B74" s="9" t="s">
        <v>116</v>
      </c>
      <c r="C74" s="13"/>
      <c r="D74" s="9"/>
      <c r="E74" s="9"/>
      <c r="F74" s="9"/>
      <c r="G74" s="9"/>
      <c r="H74" s="4"/>
      <c r="I74" s="9"/>
      <c r="J74" s="4"/>
      <c r="K74" s="9"/>
      <c r="L74" s="9"/>
      <c r="M74" s="9"/>
      <c r="N74" s="9"/>
      <c r="O74" s="12">
        <f aca="true" t="shared" si="16" ref="O74:O82">SUM(D74:M74)</f>
        <v>0</v>
      </c>
    </row>
    <row r="75" spans="1:15" ht="12.75">
      <c r="A75" s="57" t="s">
        <v>119</v>
      </c>
      <c r="B75" s="54" t="s">
        <v>120</v>
      </c>
      <c r="C75" s="13"/>
      <c r="D75" s="9"/>
      <c r="E75" s="9"/>
      <c r="F75" s="9"/>
      <c r="G75" s="9"/>
      <c r="H75" s="4"/>
      <c r="I75" s="9"/>
      <c r="J75" s="4"/>
      <c r="K75" s="9"/>
      <c r="L75" s="9"/>
      <c r="M75" s="9"/>
      <c r="N75" s="9"/>
      <c r="O75" s="12">
        <f t="shared" si="16"/>
        <v>0</v>
      </c>
    </row>
    <row r="76" spans="1:15" ht="12.75">
      <c r="A76" s="9" t="s">
        <v>121</v>
      </c>
      <c r="B76" s="9" t="s">
        <v>145</v>
      </c>
      <c r="C76" s="13"/>
      <c r="D76" s="9"/>
      <c r="E76" s="9"/>
      <c r="F76" s="9"/>
      <c r="G76" s="9"/>
      <c r="H76" s="4"/>
      <c r="I76" s="9"/>
      <c r="J76" s="4"/>
      <c r="K76" s="9"/>
      <c r="L76" s="9"/>
      <c r="M76" s="9"/>
      <c r="N76" s="9"/>
      <c r="O76" s="12">
        <f t="shared" si="16"/>
        <v>0</v>
      </c>
    </row>
    <row r="77" spans="1:15" ht="12.75">
      <c r="A77" s="9" t="s">
        <v>122</v>
      </c>
      <c r="B77" s="9" t="s">
        <v>123</v>
      </c>
      <c r="C77" s="13"/>
      <c r="D77" s="9"/>
      <c r="E77" s="9"/>
      <c r="F77" s="9"/>
      <c r="G77" s="9"/>
      <c r="H77" s="4"/>
      <c r="I77" s="9"/>
      <c r="J77" s="4"/>
      <c r="K77" s="9"/>
      <c r="L77" s="9"/>
      <c r="M77" s="9"/>
      <c r="N77" s="9"/>
      <c r="O77" s="12">
        <f t="shared" si="16"/>
        <v>0</v>
      </c>
    </row>
    <row r="78" spans="1:15" ht="12.75">
      <c r="A78" s="9" t="s">
        <v>124</v>
      </c>
      <c r="B78" s="9" t="s">
        <v>125</v>
      </c>
      <c r="C78" s="13"/>
      <c r="D78" s="4"/>
      <c r="E78" s="9"/>
      <c r="F78" s="9"/>
      <c r="G78" s="9"/>
      <c r="H78" s="4"/>
      <c r="I78" s="9"/>
      <c r="J78" s="4"/>
      <c r="K78" s="9"/>
      <c r="L78" s="9"/>
      <c r="M78" s="9"/>
      <c r="N78" s="9"/>
      <c r="O78" s="12">
        <f t="shared" si="16"/>
        <v>0</v>
      </c>
    </row>
    <row r="79" spans="1:15" ht="12.75">
      <c r="A79" s="9" t="s">
        <v>126</v>
      </c>
      <c r="B79" s="9" t="s">
        <v>127</v>
      </c>
      <c r="C79" s="6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2">
        <f t="shared" si="16"/>
        <v>0</v>
      </c>
    </row>
    <row r="80" spans="1:15" ht="12.75">
      <c r="A80" s="9"/>
      <c r="B80" s="9" t="s">
        <v>152</v>
      </c>
      <c r="C80" s="6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2">
        <f t="shared" si="16"/>
        <v>0</v>
      </c>
    </row>
    <row r="81" spans="1:15" ht="12.75">
      <c r="A81" s="1"/>
      <c r="B81" s="33" t="s">
        <v>153</v>
      </c>
      <c r="C81" s="6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2">
        <f t="shared" si="16"/>
        <v>0</v>
      </c>
    </row>
    <row r="82" spans="1:15" ht="12.75">
      <c r="A82" s="1"/>
      <c r="B82" s="33" t="s">
        <v>154</v>
      </c>
      <c r="C82" s="6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2">
        <f t="shared" si="16"/>
        <v>0</v>
      </c>
    </row>
  </sheetData>
  <sheetProtection/>
  <mergeCells count="4">
    <mergeCell ref="A3:N3"/>
    <mergeCell ref="A1:N1"/>
    <mergeCell ref="A6:N6"/>
    <mergeCell ref="A5:N5"/>
  </mergeCells>
  <printOptions/>
  <pageMargins left="0.1968503937007874" right="0.1968503937007874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Obrazovanie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katia</cp:lastModifiedBy>
  <cp:lastPrinted>2017-01-23T09:49:11Z</cp:lastPrinted>
  <dcterms:created xsi:type="dcterms:W3CDTF">2010-01-07T14:45:31Z</dcterms:created>
  <dcterms:modified xsi:type="dcterms:W3CDTF">2017-01-23T14:29:54Z</dcterms:modified>
  <cp:category/>
  <cp:version/>
  <cp:contentType/>
  <cp:contentStatus/>
</cp:coreProperties>
</file>